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030" activeTab="0"/>
  </bookViews>
  <sheets>
    <sheet name="Bal. Sheet" sheetId="1" r:id="rId1"/>
    <sheet name="P&amp;L" sheetId="2" r:id="rId2"/>
    <sheet name="CC ST. OF C. IN EQUITY" sheetId="3" r:id="rId3"/>
    <sheet name="CC CASH FLOW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Y">#REF!</definedName>
    <definedName name="\Z">#REF!</definedName>
    <definedName name="_Key1" hidden="1">'[5]A-1'!#REF!</definedName>
    <definedName name="_Order1" hidden="1">255</definedName>
    <definedName name="_Sort" hidden="1">'[5]A-1'!#REF!</definedName>
    <definedName name="ACT2">#REF!</definedName>
    <definedName name="ADJ2">#REF!</definedName>
    <definedName name="ALLOT2">#REF!</definedName>
    <definedName name="B">#REF!</definedName>
    <definedName name="Chargeabl">'[1]FF-1'!#REF!</definedName>
    <definedName name="Chargeable">'[1]FF-1'!#REF!</definedName>
    <definedName name="Co_name">#REF!</definedName>
    <definedName name="COMPUTER">#REF!</definedName>
    <definedName name="Coy_cel">#REF!</definedName>
    <definedName name="Coy_cell">#REF!</definedName>
    <definedName name="Coy_name">#REF!</definedName>
    <definedName name="INPUTGRID">#REF!</definedName>
    <definedName name="InsertCASum">#REF!</definedName>
    <definedName name="LASTCOLUMNCELL">#REF!</definedName>
    <definedName name="NUM_DOCS">#REF!</definedName>
    <definedName name="PARTNERS_INITIALS">#REF!</definedName>
    <definedName name="_xlnm.Print_Area" localSheetId="0">'Bal. Sheet'!$B$1:$H$61</definedName>
    <definedName name="_xlnm.Print_Area" localSheetId="3">'CC CASH FLOW'!$A$1:$N$110</definedName>
    <definedName name="_xlnm.Print_Area" localSheetId="2">'CC ST. OF C. IN EQUITY'!$A$1:$V$50</definedName>
    <definedName name="_xlnm.Print_Area" localSheetId="1">'P&amp;L'!$B$1:$M$77</definedName>
    <definedName name="Print_Area_MI">#REF!</definedName>
    <definedName name="R_E_Additions">#REF!</definedName>
    <definedName name="R_E_b_f">#REF!</definedName>
    <definedName name="R_e_c_f">#REF!</definedName>
    <definedName name="RestNote">#REF!</definedName>
    <definedName name="Titl">'[3]5 Analysis'!#REF!</definedName>
    <definedName name="Title">'[3]5 Analysis'!#REF!</definedName>
    <definedName name="TotalCA">'[4]FF-5'!#REF!</definedName>
    <definedName name="TOTALS">#REF!</definedName>
    <definedName name="Type">#REF!</definedName>
    <definedName name="VALID01234">#REF!,#REF!</definedName>
    <definedName name="you">'[1]FF-1'!#REF!</definedName>
  </definedNames>
  <calcPr fullCalcOnLoad="1"/>
</workbook>
</file>

<file path=xl/sharedStrings.xml><?xml version="1.0" encoding="utf-8"?>
<sst xmlns="http://schemas.openxmlformats.org/spreadsheetml/2006/main" count="281" uniqueCount="225">
  <si>
    <t xml:space="preserve">As at </t>
  </si>
  <si>
    <t>ASSETS</t>
  </si>
  <si>
    <t>Deposits and placement with financial institutions</t>
  </si>
  <si>
    <t>Statutory deposits with Bank Negara Malaysia</t>
  </si>
  <si>
    <t>Bills receivable</t>
  </si>
  <si>
    <t>Total Assets</t>
  </si>
  <si>
    <t>LIABILITIES, SHAREHOLDERS' FUNDS &amp; TAKAFUL FUNDS</t>
  </si>
  <si>
    <t>Deposits from customers</t>
  </si>
  <si>
    <t>Deposits and placements of bank and other financial institutions</t>
  </si>
  <si>
    <t>Bills payable</t>
  </si>
  <si>
    <t>Total liabilities</t>
  </si>
  <si>
    <t>Share Capital</t>
  </si>
  <si>
    <t>Reserves</t>
  </si>
  <si>
    <t>Total Shareholders' Funds</t>
  </si>
  <si>
    <t>Family Takaful Fund</t>
  </si>
  <si>
    <t>General Takaful Fund</t>
  </si>
  <si>
    <t>Total Takaful Funds</t>
  </si>
  <si>
    <t>Minority Interest</t>
  </si>
  <si>
    <t>Total Liabilities, Shareholders' Funds and Takaful Funds</t>
  </si>
  <si>
    <t>COMMITMENTS AND CONTINGENCIES</t>
  </si>
  <si>
    <t>Finance Cost</t>
  </si>
  <si>
    <t>Share in the results of associated</t>
  </si>
  <si>
    <t>companies</t>
  </si>
  <si>
    <t>Zakat</t>
  </si>
  <si>
    <t xml:space="preserve">Minority Interests </t>
  </si>
  <si>
    <t>Earning Per Share - basic (sen)</t>
  </si>
  <si>
    <t>Cash and balances with bank and agents</t>
  </si>
  <si>
    <t>3 months ended</t>
  </si>
  <si>
    <t>RM'000</t>
  </si>
  <si>
    <t>CONDENSED CONSOLIDATED STATEMENT OF CHANGES IN EQUITY</t>
  </si>
  <si>
    <t>Non-distributable</t>
  </si>
  <si>
    <t>Distributable</t>
  </si>
  <si>
    <t xml:space="preserve">Foreign </t>
  </si>
  <si>
    <t>Currency</t>
  </si>
  <si>
    <t>Share</t>
  </si>
  <si>
    <t xml:space="preserve">Share </t>
  </si>
  <si>
    <t>Reserve</t>
  </si>
  <si>
    <t>Translation</t>
  </si>
  <si>
    <t>Capital</t>
  </si>
  <si>
    <t>Retained</t>
  </si>
  <si>
    <t>Premium</t>
  </si>
  <si>
    <t>Fund</t>
  </si>
  <si>
    <t>Profits</t>
  </si>
  <si>
    <t>Total</t>
  </si>
  <si>
    <t>Group</t>
  </si>
  <si>
    <t xml:space="preserve">Currency translation differences </t>
  </si>
  <si>
    <t xml:space="preserve">income statement </t>
  </si>
  <si>
    <t>Dividends</t>
  </si>
  <si>
    <t xml:space="preserve">RM'000 </t>
  </si>
  <si>
    <t>Investment in associated companies</t>
  </si>
  <si>
    <t>Due from associated company</t>
  </si>
  <si>
    <t>Other payables</t>
  </si>
  <si>
    <t xml:space="preserve">Profit </t>
  </si>
  <si>
    <t>Equalisation</t>
  </si>
  <si>
    <t>The Profit Equalisation Reserve is maintained in compliance with Bank Negara Malaysia's Guideline and is not distributable as cash dividends.</t>
  </si>
  <si>
    <t>Depreciation</t>
  </si>
  <si>
    <t>Operating profit before working capital changes</t>
  </si>
  <si>
    <t>Cumulative</t>
  </si>
  <si>
    <t>CONDENSED CONSOLIDATED CASH FLOW STATEMENT</t>
  </si>
  <si>
    <t>CASH FLOWS FROM OPERATING ACTIVITIES</t>
  </si>
  <si>
    <t>Profit before taxation</t>
  </si>
  <si>
    <t>Adjustment for non-cash flow:-</t>
  </si>
  <si>
    <t xml:space="preserve">Changes in working capital </t>
  </si>
  <si>
    <t>CASH FLOWS FROM INVESTING ACTIVITIES</t>
  </si>
  <si>
    <t>CASH FLOWS FROM FINANCING ACTIVITIES</t>
  </si>
  <si>
    <t>Net cash generated from financing activities</t>
  </si>
  <si>
    <t>CASH AND CASH EQUIVALENTS AT END OF QUARTER</t>
  </si>
  <si>
    <t>Cash and cash equivalents:</t>
  </si>
  <si>
    <t>Tax Paid</t>
  </si>
  <si>
    <t>Zakat Paid</t>
  </si>
  <si>
    <t>CASH AND CASH EQUIVALENTS AT BEGINNING OF THE YEAR</t>
  </si>
  <si>
    <t xml:space="preserve">Net profit for the period </t>
  </si>
  <si>
    <t>Obligations on securities sold under repurchase agreements</t>
  </si>
  <si>
    <t>Property, plant and equipment</t>
  </si>
  <si>
    <t>Transfer to Reserve Fund</t>
  </si>
  <si>
    <t>Purchased goodwill written off</t>
  </si>
  <si>
    <t>Gain on disposal of property, plant and equipment</t>
  </si>
  <si>
    <t>Provision for impairment of property, plant and equipment</t>
  </si>
  <si>
    <t>Property, plant and equipment written off</t>
  </si>
  <si>
    <t>Dividend income</t>
  </si>
  <si>
    <t>Gain on partial disposal of interest in subsidiaries</t>
  </si>
  <si>
    <t>Write back of provision for bad and doubtful financing</t>
  </si>
  <si>
    <t>Decrease/(Increase) in statutory deposit with BNM</t>
  </si>
  <si>
    <t>Proceeds from disposal of property, plant and equipment</t>
  </si>
  <si>
    <t>Dividend received</t>
  </si>
  <si>
    <t>Proceeds from sale of investments</t>
  </si>
  <si>
    <t>Proceeds from sale of dealing securities</t>
  </si>
  <si>
    <t>Repayment of financing</t>
  </si>
  <si>
    <t>Accretion of discount less amortisation of premium</t>
  </si>
  <si>
    <t>Dilution arising from issuance of</t>
  </si>
  <si>
    <t xml:space="preserve">* </t>
  </si>
  <si>
    <t>Other receivables</t>
  </si>
  <si>
    <t>Proceeds from financing</t>
  </si>
  <si>
    <t xml:space="preserve">Income derived from investment of </t>
  </si>
  <si>
    <t>Income attributable to depositors</t>
  </si>
  <si>
    <t>shareholders' fund</t>
  </si>
  <si>
    <t xml:space="preserve">Purchase of investment </t>
  </si>
  <si>
    <t>Tax recoverable</t>
  </si>
  <si>
    <t>No separate disclosure of fully diluted earnings per share has been made for reasons described in note B 13</t>
  </si>
  <si>
    <t>EXCHANGE DIFFERENCES IN CASH AND CASH EQUIVALENT</t>
  </si>
  <si>
    <t>As previously reported</t>
  </si>
  <si>
    <t>Effect of exchange rate changes</t>
  </si>
  <si>
    <t>As restated</t>
  </si>
  <si>
    <t>Dividend paid to shareholders</t>
  </si>
  <si>
    <t xml:space="preserve">Net gain not recognised </t>
  </si>
  <si>
    <t>Decrease in amount due from associated companies</t>
  </si>
  <si>
    <t>Increase in other payables</t>
  </si>
  <si>
    <t>Net cash generated from/(used in) investing activities</t>
  </si>
  <si>
    <t>NET DECREASE IN CASH AND CASH EQUIVALENTS</t>
  </si>
  <si>
    <t>Proceeds from issuance of shares to minority shareholders</t>
  </si>
  <si>
    <t>Dividend paid to minority shareholders</t>
  </si>
  <si>
    <t>-</t>
  </si>
  <si>
    <t>in the income statement:</t>
  </si>
  <si>
    <t>2004</t>
  </si>
  <si>
    <t xml:space="preserve">Acquisition of shares in associated company </t>
  </si>
  <si>
    <t xml:space="preserve">Accretion arising from issuance of shares </t>
  </si>
  <si>
    <t>by a subsidiary</t>
  </si>
  <si>
    <t>Increase in bills payable</t>
  </si>
  <si>
    <t>Purchase of property, plant and equipment</t>
  </si>
  <si>
    <t>IN A SUBSIDIARY</t>
  </si>
  <si>
    <t>Provision for zakat and taxation</t>
  </si>
  <si>
    <t xml:space="preserve">Dilution arising from issuance of shares </t>
  </si>
  <si>
    <t>Cash and short term fund</t>
  </si>
  <si>
    <t>Deferred tax</t>
  </si>
  <si>
    <t>Financing, advances and other loans</t>
  </si>
  <si>
    <t xml:space="preserve">Deferred tax </t>
  </si>
  <si>
    <t>Allowance for losses on financing</t>
  </si>
  <si>
    <t>Profit equalisation reserve</t>
  </si>
  <si>
    <t>Total distributable income</t>
  </si>
  <si>
    <t>Personnel expenses</t>
  </si>
  <si>
    <t>Other overhead expenses</t>
  </si>
  <si>
    <t>Tax expense</t>
  </si>
  <si>
    <t>Total net income</t>
  </si>
  <si>
    <t>At 1 July, 2004</t>
  </si>
  <si>
    <t>Net gain not recognised in the</t>
  </si>
  <si>
    <t>Increase in bill receivables</t>
  </si>
  <si>
    <t>Deposits and placement with financial instituions</t>
  </si>
  <si>
    <t xml:space="preserve">DILUTION ARISING FROM ISSUANCE OF SHARES </t>
  </si>
  <si>
    <t>Proceeds from partial disposal of subsidiaries</t>
  </si>
  <si>
    <t>Increase in statutory deposit with Accountant General</t>
  </si>
  <si>
    <t>Increase in other receivables</t>
  </si>
  <si>
    <t>Decrease in obligation on securities sold under repurchase agreement</t>
  </si>
  <si>
    <t>Write back of allowance for diminution in value of investments</t>
  </si>
  <si>
    <t>2005</t>
  </si>
  <si>
    <t>shares by a subsidiary</t>
  </si>
  <si>
    <t xml:space="preserve">Earning Per Share - fully diluted (sen) * </t>
  </si>
  <si>
    <t>Share of (profit)/losses in associated co.</t>
  </si>
  <si>
    <t>BIMB HOLDINGS BERHAD (423858-X)</t>
  </si>
  <si>
    <t>(Incorporated in Malaysia)</t>
  </si>
  <si>
    <t>Unaudited</t>
  </si>
  <si>
    <t>Audited</t>
  </si>
  <si>
    <t xml:space="preserve">Condensed Consolidated Income Statement </t>
  </si>
  <si>
    <t>Net loss/(gain) on disposal of investment</t>
  </si>
  <si>
    <t>Impairment losses of property, plant &amp; equipment</t>
  </si>
  <si>
    <t>Decrease in statutory deposit with LOFSA</t>
  </si>
  <si>
    <t>Statutory deposits with LOFSA</t>
  </si>
  <si>
    <t>Allowance for doubtful debts</t>
  </si>
  <si>
    <t>(The Condensed Consolidated Balance Sheet should be read in conjunction with the Annual Financial Report for the year ended 30th June 2005)</t>
  </si>
  <si>
    <t>(The Condensed Consolidated Income Statements should be read in conjunction with the Annual Financial Report for the year ended 30th June 2005)</t>
  </si>
  <si>
    <t>(The Condensed Consolidated Statement of Changes in Equity should be read in conjunction with the Annual Financial Report for the year ended 30th June 2005)</t>
  </si>
  <si>
    <t>At 1 July, 2005</t>
  </si>
  <si>
    <t>(The Condensed Consolidated Cash Flow Statement should be read in conjunction with the Annual Financial Report for the year ended 30th June 2005)</t>
  </si>
  <si>
    <t>Securities:</t>
  </si>
  <si>
    <t>- Held for trading</t>
  </si>
  <si>
    <t>- Held-to-maturity investments</t>
  </si>
  <si>
    <t xml:space="preserve">- Available-for-sale </t>
  </si>
  <si>
    <t>depositors' fund and others</t>
  </si>
  <si>
    <t>Provision for commitment and contingencies</t>
  </si>
  <si>
    <t>Impairment loss</t>
  </si>
  <si>
    <t xml:space="preserve">Other expenses directly attributable to the investment </t>
  </si>
  <si>
    <t>of the depositors' and shareholders' funds</t>
  </si>
  <si>
    <t>Net</t>
  </si>
  <si>
    <t>Unrealised</t>
  </si>
  <si>
    <t>Gains/</t>
  </si>
  <si>
    <t>Losses on</t>
  </si>
  <si>
    <t>Available-</t>
  </si>
  <si>
    <t>-for-sale</t>
  </si>
  <si>
    <t>Net unrealised gains/losses on available-for-sale securities</t>
  </si>
  <si>
    <t>Restated balance</t>
  </si>
  <si>
    <t>Effect of adopting BNM GP8-i</t>
  </si>
  <si>
    <t>June 30, 2005</t>
  </si>
  <si>
    <t>Note</t>
  </si>
  <si>
    <t>A8</t>
  </si>
  <si>
    <t>A9</t>
  </si>
  <si>
    <t>A10</t>
  </si>
  <si>
    <t>A11</t>
  </si>
  <si>
    <t>A13</t>
  </si>
  <si>
    <t>A14</t>
  </si>
  <si>
    <t>A15</t>
  </si>
  <si>
    <t>A16</t>
  </si>
  <si>
    <t>A17</t>
  </si>
  <si>
    <t>A18</t>
  </si>
  <si>
    <t>A24</t>
  </si>
  <si>
    <t>B5</t>
  </si>
  <si>
    <t>B13</t>
  </si>
  <si>
    <t>Operating profit / (loss)</t>
  </si>
  <si>
    <t>Profit / (Loss) Before Zakat and taxation</t>
  </si>
  <si>
    <t>Profit / (Loss) After Zakat and taxation</t>
  </si>
  <si>
    <t xml:space="preserve">Net Profit / (Loss) for the period </t>
  </si>
  <si>
    <t>Decrease/(Increase) in financing of customer</t>
  </si>
  <si>
    <t>Increase in deposits from customers</t>
  </si>
  <si>
    <t>Increase/(Decrease) in Family Takaful</t>
  </si>
  <si>
    <t>Increase/(Decrease) in General Takaful</t>
  </si>
  <si>
    <t>Net cash generated from operating activities</t>
  </si>
  <si>
    <t xml:space="preserve">Cash generated from operation </t>
  </si>
  <si>
    <t xml:space="preserve">Unrealised (gain)/loss on held-for-trading securities  </t>
  </si>
  <si>
    <t>Increase in deposit &amp; placements of banks &amp; other financial institutions</t>
  </si>
  <si>
    <t>Condensed Consolidated Balance Sheet as at 31st December 2005</t>
  </si>
  <si>
    <t>Dec. 31, 2005</t>
  </si>
  <si>
    <t>for the Six Months Period Ended 31st December 2005</t>
  </si>
  <si>
    <t>31 Dec</t>
  </si>
  <si>
    <t>6 months ended</t>
  </si>
  <si>
    <t xml:space="preserve">FOR THE 6 MONTHS PERIOD ENDED 31 DECEMBER, 2005 </t>
  </si>
  <si>
    <t>At 31 December, 2004</t>
  </si>
  <si>
    <t>At 31 December, 2005</t>
  </si>
  <si>
    <t>FOR THE 6 MONTHS PERIOD ENDED 31 DECEMBER 2005</t>
  </si>
  <si>
    <t>6 MONTHS ENDED</t>
  </si>
  <si>
    <t>31 DEC.</t>
  </si>
  <si>
    <t>FOR THE 6 MONTHS PERIOD ENDED 31 DECEMBER 2005, Continued</t>
  </si>
  <si>
    <t>*</t>
  </si>
  <si>
    <t>Foreign exchange translation gain</t>
  </si>
  <si>
    <t>Included in the net profit for the period was a realisation of translation reserve in the liquidation of an offshore subsidiary, amounting to RM5.15 million</t>
  </si>
  <si>
    <r>
      <t xml:space="preserve">Net profit for the period </t>
    </r>
    <r>
      <rPr>
        <b/>
        <sz val="12"/>
        <rFont val="Times New Roman"/>
        <family val="1"/>
      </rPr>
      <t>*</t>
    </r>
  </si>
  <si>
    <t>Allowance for diminution in value of investments</t>
  </si>
  <si>
    <t>Net assets per share (RM)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</si>
</sst>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\(0\)"/>
    <numFmt numFmtId="166" formatCode="0.00\ \ \ ;\-0.00\ \ \ ;0.00\ \ \ ;[Red]@&quot;    &quot;"/>
    <numFmt numFmtId="167" formatCode="_(* #,##0_);_(* \(#,##0\);_(* &quot;-&quot;??_);_(@_)"/>
    <numFmt numFmtId="168" formatCode="_(* #,##0.0000_);_(* \(#,##0.0000\);_(* &quot;-&quot;??_);_(@_)"/>
    <numFmt numFmtId="169" formatCode="&quot;£&quot;#,##0;\-&quot;£&quot;#,##0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#,##0.000_);[Red]\(#,##0.000\)"/>
    <numFmt numFmtId="175" formatCode="0.000%"/>
    <numFmt numFmtId="176" formatCode="0.00_)"/>
    <numFmt numFmtId="177" formatCode="0.00%;\(0.00\)%"/>
    <numFmt numFmtId="178" formatCode="_-* #,##0.000000_-;\-* #,##0.000000_-;_-* &quot;-&quot;??_-;_-@_-"/>
    <numFmt numFmtId="179" formatCode="&quot;RM&quot;#,##0.00;\-&quot;RM&quot;#,##0.00"/>
    <numFmt numFmtId="180" formatCode="##,##0.000_);\(#,##0.000\)"/>
    <numFmt numFmtId="181" formatCode="#,##0.000;\-#,##0.000"/>
    <numFmt numFmtId="182" formatCode="&quot;RM&quot;#,##0;\-&quot;RM&quot;#,##0"/>
    <numFmt numFmtId="183" formatCode="&quot;RM&quot;#,##0;[Red]\-&quot;RM&quot;#,##0"/>
    <numFmt numFmtId="184" formatCode="&quot;RM&quot;#,##0.00;[Red]\-&quot;RM&quot;#,##0.00"/>
    <numFmt numFmtId="185" formatCode="_-&quot;RM&quot;* #,##0_-;\-&quot;RM&quot;* #,##0_-;_-&quot;RM&quot;* &quot;-&quot;_-;_-@_-"/>
    <numFmt numFmtId="186" formatCode="_-&quot;RM&quot;* #,##0.00_-;\-&quot;RM&quot;* #,##0.00_-;_-&quot;RM&quot;* &quot;-&quot;??_-;_-@_-"/>
    <numFmt numFmtId="187" formatCode="0%;\(0%\)"/>
    <numFmt numFmtId="188" formatCode="_(* #,##0.0_);_(* \(#,##0.0\);_(* &quot;-&quot;??_);_(@_)"/>
    <numFmt numFmtId="189" formatCode="_(* #,##0.000_);_(* \(#,##0.000\);_(* &quot;-&quot;??_);_(@_)"/>
    <numFmt numFmtId="190" formatCode="_(* #,##0.00000_);_(* \(#,##0.00000\);_(* &quot;-&quot;??_);_(@_)"/>
    <numFmt numFmtId="191" formatCode="_(* #,##0.000000_);_(* \(#,##0.000000\);_(* &quot;-&quot;??_);_(@_)"/>
    <numFmt numFmtId="192" formatCode="_(* #,##0.0000000_);_(* \(#,##0.0000000\);_(* &quot;-&quot;??_);_(@_)"/>
    <numFmt numFmtId="193" formatCode="_(* #,##0.00000000_);_(* \(#,##0.00000000\);_(* &quot;-&quot;??_);_(@_)"/>
    <numFmt numFmtId="194" formatCode="_(* #,##0.000000000_);_(* \(#,##0.000000000\);_(* &quot;-&quot;??_);_(@_)"/>
    <numFmt numFmtId="195" formatCode="_(* #,##0.0000000000_);_(* \(#,##0.0000000000\);_(* &quot;-&quot;??_);_(@_)"/>
    <numFmt numFmtId="196" formatCode="_(* #,##0.00000000000_);_(* \(#,##0.00000000000\);_(* &quot;-&quot;??_);_(@_)"/>
    <numFmt numFmtId="197" formatCode="_(* #,##0.000000000000_);_(* \(#,##0.000000000000\);_(* &quot;-&quot;??_);_(@_)"/>
    <numFmt numFmtId="198" formatCode="_(* #,##0.0000000000000_);_(* \(#,##0.0000000000000\);_(* &quot;-&quot;??_);_(@_)"/>
    <numFmt numFmtId="199" formatCode="_(* #,##0.00000000000000_);_(* \(#,##0.00000000000000\);_(* &quot;-&quot;??_);_(@_)"/>
    <numFmt numFmtId="200" formatCode="_(* #,##0.000000000000000_);_(* \(#,##0.000000000000000\);_(* &quot;-&quot;??_);_(@_)"/>
    <numFmt numFmtId="201" formatCode="_(* #,##0.0000000000000000_);_(* \(#,##0.0000000000000000\);_(* &quot;-&quot;??_);_(@_)"/>
    <numFmt numFmtId="202" formatCode="0.00000"/>
    <numFmt numFmtId="203" formatCode="0.0000"/>
    <numFmt numFmtId="204" formatCode="0.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sz val="8"/>
      <color indexed="12"/>
      <name val="Helv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0"/>
      <name val="Palatino"/>
      <family val="0"/>
    </font>
    <font>
      <b/>
      <sz val="10"/>
      <name val="Palatino"/>
      <family val="0"/>
    </font>
    <font>
      <sz val="11"/>
      <name val="Book Antiqua"/>
      <family val="0"/>
    </font>
    <font>
      <sz val="10"/>
      <color indexed="8"/>
      <name val="Arial"/>
      <family val="2"/>
    </font>
    <font>
      <b/>
      <i/>
      <sz val="16"/>
      <name val="Helv"/>
      <family val="0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b/>
      <sz val="10"/>
      <color indexed="1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1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1">
      <alignment horizontal="center"/>
      <protection/>
    </xf>
    <xf numFmtId="0" fontId="15" fillId="0" borderId="0">
      <alignment/>
      <protection/>
    </xf>
    <xf numFmtId="0" fontId="15" fillId="0" borderId="2" applyFill="0">
      <alignment horizontal="center"/>
      <protection locked="0"/>
    </xf>
    <xf numFmtId="0" fontId="14" fillId="0" borderId="0" applyFill="0">
      <alignment horizontal="center"/>
      <protection locked="0"/>
    </xf>
    <xf numFmtId="0" fontId="14" fillId="2" borderId="0">
      <alignment/>
      <protection/>
    </xf>
    <xf numFmtId="0" fontId="14" fillId="0" borderId="0">
      <alignment/>
      <protection locked="0"/>
    </xf>
    <xf numFmtId="0" fontId="14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15" fillId="3" borderId="0">
      <alignment horizontal="right"/>
      <protection/>
    </xf>
    <xf numFmtId="0" fontId="14" fillId="0" borderId="0">
      <alignment/>
      <protection/>
    </xf>
    <xf numFmtId="179" fontId="16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16" fillId="0" borderId="0">
      <alignment/>
      <protection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82" fontId="0" fillId="0" borderId="0" applyFill="0" applyBorder="0" applyAlignment="0">
      <protection/>
    </xf>
    <xf numFmtId="183" fontId="0" fillId="0" borderId="0" applyFill="0" applyBorder="0" applyAlignment="0">
      <protection/>
    </xf>
    <xf numFmtId="179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16" fillId="0" borderId="0">
      <alignment/>
      <protection locked="0"/>
    </xf>
    <xf numFmtId="14" fontId="17" fillId="0" borderId="0" applyFill="0" applyBorder="0" applyAlignment="0">
      <protection/>
    </xf>
    <xf numFmtId="178" fontId="16" fillId="0" borderId="0">
      <alignment/>
      <protection locked="0"/>
    </xf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4" fontId="0" fillId="0" borderId="0">
      <alignment/>
      <protection locked="0"/>
    </xf>
    <xf numFmtId="0" fontId="1" fillId="0" borderId="0" applyNumberFormat="0" applyFill="0" applyBorder="0" applyAlignment="0" applyProtection="0"/>
    <xf numFmtId="38" fontId="4" fillId="4" borderId="0" applyNumberFormat="0" applyBorder="0" applyAlignment="0" applyProtection="0"/>
    <xf numFmtId="0" fontId="13" fillId="0" borderId="3" applyNumberFormat="0" applyAlignment="0" applyProtection="0"/>
    <xf numFmtId="0" fontId="13" fillId="0" borderId="4">
      <alignment horizontal="left" vertical="center"/>
      <protection/>
    </xf>
    <xf numFmtId="175" fontId="0" fillId="0" borderId="0">
      <alignment/>
      <protection locked="0"/>
    </xf>
    <xf numFmtId="175" fontId="0" fillId="0" borderId="0">
      <alignment/>
      <protection locked="0"/>
    </xf>
    <xf numFmtId="0" fontId="2" fillId="0" borderId="0" applyFill="0" applyBorder="0" applyProtection="0">
      <alignment horizontal="right"/>
    </xf>
    <xf numFmtId="0" fontId="3" fillId="0" borderId="0" applyNumberFormat="0" applyFill="0" applyBorder="0" applyAlignment="0" applyProtection="0"/>
    <xf numFmtId="10" fontId="4" fillId="5" borderId="1" applyNumberFormat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176" fontId="18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69" fontId="0" fillId="0" borderId="0" applyFill="0" applyBorder="0" applyAlignment="0">
      <protection/>
    </xf>
    <xf numFmtId="173" fontId="0" fillId="0" borderId="0" applyFill="0" applyBorder="0" applyAlignment="0">
      <protection/>
    </xf>
    <xf numFmtId="169" fontId="0" fillId="0" borderId="0" applyFill="0" applyBorder="0" applyAlignment="0">
      <protection/>
    </xf>
    <xf numFmtId="184" fontId="0" fillId="0" borderId="0" applyFill="0" applyBorder="0" applyAlignment="0">
      <protection/>
    </xf>
    <xf numFmtId="173" fontId="0" fillId="0" borderId="0" applyFill="0" applyBorder="0" applyAlignment="0">
      <protection/>
    </xf>
    <xf numFmtId="0" fontId="4" fillId="6" borderId="5" applyNumberFormat="0" applyFont="0" applyBorder="0" applyAlignment="0" applyProtection="0"/>
    <xf numFmtId="165" fontId="5" fillId="0" borderId="0">
      <alignment/>
      <protection/>
    </xf>
    <xf numFmtId="166" fontId="4" fillId="0" borderId="6" applyNumberFormat="0" applyFont="0" applyFill="0" applyAlignment="0" applyProtection="0"/>
    <xf numFmtId="0" fontId="16" fillId="0" borderId="7" applyBorder="0">
      <alignment horizontal="justify" vertical="justify"/>
      <protection/>
    </xf>
    <xf numFmtId="49" fontId="17" fillId="0" borderId="0" applyFill="0" applyBorder="0" applyAlignment="0">
      <protection/>
    </xf>
    <xf numFmtId="185" fontId="0" fillId="0" borderId="0" applyFill="0" applyBorder="0" applyAlignment="0">
      <protection/>
    </xf>
    <xf numFmtId="186" fontId="0" fillId="0" borderId="0" applyFill="0" applyBorder="0" applyAlignment="0">
      <protection/>
    </xf>
    <xf numFmtId="175" fontId="0" fillId="0" borderId="8">
      <alignment/>
      <protection locked="0"/>
    </xf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" fillId="0" borderId="0" applyNumberFormat="0" applyBorder="0" applyAlignment="0">
      <protection/>
    </xf>
  </cellStyleXfs>
  <cellXfs count="135">
    <xf numFmtId="0" fontId="0" fillId="0" borderId="0" xfId="0" applyAlignment="1">
      <alignment/>
    </xf>
    <xf numFmtId="0" fontId="0" fillId="0" borderId="9" xfId="0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43" fontId="0" fillId="0" borderId="0" xfId="37" applyAlignment="1">
      <alignment/>
    </xf>
    <xf numFmtId="43" fontId="7" fillId="0" borderId="0" xfId="37" applyFont="1" applyAlignment="1">
      <alignment/>
    </xf>
    <xf numFmtId="43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0" xfId="0" applyAlignment="1" quotePrefix="1">
      <alignment horizontal="center"/>
    </xf>
    <xf numFmtId="43" fontId="0" fillId="0" borderId="10" xfId="37" applyBorder="1" applyAlignment="1">
      <alignment/>
    </xf>
    <xf numFmtId="167" fontId="0" fillId="0" borderId="0" xfId="37" applyNumberFormat="1" applyAlignment="1">
      <alignment/>
    </xf>
    <xf numFmtId="43" fontId="0" fillId="0" borderId="0" xfId="37" applyNumberFormat="1" applyAlignment="1">
      <alignment/>
    </xf>
    <xf numFmtId="167" fontId="12" fillId="0" borderId="11" xfId="37" applyNumberFormat="1" applyFont="1" applyBorder="1" applyAlignment="1">
      <alignment horizontal="right"/>
    </xf>
    <xf numFmtId="167" fontId="12" fillId="0" borderId="11" xfId="37" applyNumberFormat="1" applyFont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167" fontId="12" fillId="0" borderId="0" xfId="37" applyNumberFormat="1" applyFont="1" applyAlignment="1">
      <alignment horizontal="right"/>
    </xf>
    <xf numFmtId="167" fontId="12" fillId="0" borderId="0" xfId="37" applyNumberFormat="1" applyFont="1" applyAlignment="1">
      <alignment/>
    </xf>
    <xf numFmtId="167" fontId="0" fillId="0" borderId="11" xfId="37" applyNumberFormat="1" applyBorder="1" applyAlignment="1">
      <alignment/>
    </xf>
    <xf numFmtId="167" fontId="0" fillId="0" borderId="4" xfId="37" applyNumberFormat="1" applyBorder="1" applyAlignment="1">
      <alignment/>
    </xf>
    <xf numFmtId="43" fontId="7" fillId="0" borderId="0" xfId="37" applyNumberFormat="1" applyFont="1" applyAlignment="1">
      <alignment/>
    </xf>
    <xf numFmtId="167" fontId="0" fillId="0" borderId="12" xfId="37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center"/>
    </xf>
    <xf numFmtId="167" fontId="0" fillId="0" borderId="0" xfId="37" applyNumberFormat="1" applyFill="1" applyAlignment="1">
      <alignment/>
    </xf>
    <xf numFmtId="43" fontId="0" fillId="0" borderId="0" xfId="37" applyFill="1" applyAlignment="1">
      <alignment/>
    </xf>
    <xf numFmtId="167" fontId="7" fillId="0" borderId="0" xfId="37" applyNumberFormat="1" applyFont="1" applyAlignment="1">
      <alignment/>
    </xf>
    <xf numFmtId="0" fontId="12" fillId="0" borderId="0" xfId="0" applyFont="1" applyBorder="1" applyAlignment="1">
      <alignment/>
    </xf>
    <xf numFmtId="167" fontId="12" fillId="0" borderId="0" xfId="37" applyNumberFormat="1" applyFont="1" applyBorder="1" applyAlignment="1">
      <alignment horizontal="right"/>
    </xf>
    <xf numFmtId="0" fontId="0" fillId="0" borderId="0" xfId="0" applyFont="1" applyAlignment="1">
      <alignment/>
    </xf>
    <xf numFmtId="167" fontId="12" fillId="0" borderId="0" xfId="0" applyNumberFormat="1" applyFont="1" applyAlignment="1">
      <alignment/>
    </xf>
    <xf numFmtId="0" fontId="19" fillId="0" borderId="0" xfId="0" applyFont="1" applyAlignment="1">
      <alignment/>
    </xf>
    <xf numFmtId="43" fontId="19" fillId="0" borderId="0" xfId="37" applyFont="1" applyAlignment="1">
      <alignment/>
    </xf>
    <xf numFmtId="43" fontId="19" fillId="0" borderId="0" xfId="37" applyFont="1" applyFill="1" applyAlignment="1">
      <alignment/>
    </xf>
    <xf numFmtId="167" fontId="0" fillId="0" borderId="0" xfId="37" applyNumberFormat="1" applyFont="1" applyAlignment="1">
      <alignment/>
    </xf>
    <xf numFmtId="167" fontId="0" fillId="0" borderId="0" xfId="0" applyNumberFormat="1" applyAlignment="1">
      <alignment/>
    </xf>
    <xf numFmtId="43" fontId="0" fillId="0" borderId="0" xfId="37" applyFont="1" applyAlignment="1">
      <alignment/>
    </xf>
    <xf numFmtId="167" fontId="0" fillId="0" borderId="4" xfId="37" applyNumberFormat="1" applyFont="1" applyBorder="1" applyAlignment="1">
      <alignment/>
    </xf>
    <xf numFmtId="167" fontId="12" fillId="0" borderId="0" xfId="37" applyNumberFormat="1" applyFont="1" applyBorder="1" applyAlignment="1">
      <alignment/>
    </xf>
    <xf numFmtId="167" fontId="12" fillId="0" borderId="0" xfId="0" applyNumberFormat="1" applyFont="1" applyAlignment="1">
      <alignment horizontal="right"/>
    </xf>
    <xf numFmtId="167" fontId="0" fillId="0" borderId="12" xfId="37" applyNumberFormat="1" applyFont="1" applyBorder="1" applyAlignment="1">
      <alignment/>
    </xf>
    <xf numFmtId="167" fontId="0" fillId="0" borderId="0" xfId="37" applyNumberFormat="1" applyFont="1" applyFill="1" applyAlignment="1">
      <alignment/>
    </xf>
    <xf numFmtId="167" fontId="0" fillId="0" borderId="10" xfId="37" applyNumberFormat="1" applyFont="1" applyBorder="1" applyAlignment="1">
      <alignment/>
    </xf>
    <xf numFmtId="43" fontId="0" fillId="0" borderId="0" xfId="37" applyNumberFormat="1" applyFont="1" applyAlignment="1">
      <alignment/>
    </xf>
    <xf numFmtId="43" fontId="0" fillId="0" borderId="10" xfId="37" applyFont="1" applyBorder="1" applyAlignment="1">
      <alignment/>
    </xf>
    <xf numFmtId="167" fontId="0" fillId="0" borderId="0" xfId="37" applyNumberFormat="1" applyAlignment="1">
      <alignment/>
    </xf>
    <xf numFmtId="1" fontId="0" fillId="0" borderId="0" xfId="0" applyNumberFormat="1" applyAlignment="1">
      <alignment/>
    </xf>
    <xf numFmtId="0" fontId="0" fillId="0" borderId="0" xfId="37" applyNumberFormat="1" applyFont="1" applyFill="1" applyAlignment="1">
      <alignment horizontal="left"/>
    </xf>
    <xf numFmtId="37" fontId="12" fillId="0" borderId="0" xfId="37" applyNumberFormat="1" applyFont="1" applyAlignment="1">
      <alignment/>
    </xf>
    <xf numFmtId="37" fontId="12" fillId="0" borderId="12" xfId="37" applyNumberFormat="1" applyFont="1" applyBorder="1" applyAlignment="1">
      <alignment/>
    </xf>
    <xf numFmtId="2" fontId="0" fillId="0" borderId="0" xfId="0" applyNumberFormat="1" applyAlignment="1">
      <alignment/>
    </xf>
    <xf numFmtId="43" fontId="12" fillId="0" borderId="0" xfId="37" applyFont="1" applyAlignment="1">
      <alignment/>
    </xf>
    <xf numFmtId="43" fontId="0" fillId="0" borderId="0" xfId="37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3" fontId="19" fillId="0" borderId="0" xfId="37" applyFont="1" applyBorder="1" applyAlignment="1">
      <alignment/>
    </xf>
    <xf numFmtId="43" fontId="0" fillId="0" borderId="0" xfId="37" applyBorder="1" applyAlignment="1">
      <alignment/>
    </xf>
    <xf numFmtId="0" fontId="7" fillId="0" borderId="0" xfId="0" applyFont="1" applyBorder="1" applyAlignment="1">
      <alignment horizontal="center"/>
    </xf>
    <xf numFmtId="167" fontId="19" fillId="0" borderId="0" xfId="37" applyNumberFormat="1" applyFont="1" applyAlignment="1">
      <alignment/>
    </xf>
    <xf numFmtId="37" fontId="0" fillId="0" borderId="0" xfId="37" applyNumberFormat="1" applyAlignment="1">
      <alignment/>
    </xf>
    <xf numFmtId="37" fontId="7" fillId="0" borderId="0" xfId="37" applyNumberFormat="1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37" fontId="20" fillId="0" borderId="0" xfId="37" applyNumberFormat="1" applyFont="1" applyAlignment="1">
      <alignment/>
    </xf>
    <xf numFmtId="37" fontId="7" fillId="0" borderId="0" xfId="37" applyNumberFormat="1" applyFont="1" applyBorder="1" applyAlignment="1" quotePrefix="1">
      <alignment horizontal="center"/>
    </xf>
    <xf numFmtId="0" fontId="7" fillId="0" borderId="0" xfId="37" applyNumberFormat="1" applyFont="1" applyBorder="1" applyAlignment="1">
      <alignment horizontal="center"/>
    </xf>
    <xf numFmtId="37" fontId="0" fillId="0" borderId="0" xfId="37" applyNumberFormat="1" applyBorder="1" applyAlignment="1">
      <alignment/>
    </xf>
    <xf numFmtId="167" fontId="0" fillId="0" borderId="0" xfId="37" applyNumberFormat="1" applyFont="1" applyBorder="1" applyAlignment="1">
      <alignment/>
    </xf>
    <xf numFmtId="39" fontId="0" fillId="0" borderId="0" xfId="37" applyNumberForma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 quotePrefix="1">
      <alignment horizontal="righ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37" fontId="12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37" fontId="11" fillId="0" borderId="0" xfId="0" applyNumberFormat="1" applyFont="1" applyAlignment="1">
      <alignment horizontal="center"/>
    </xf>
    <xf numFmtId="37" fontId="12" fillId="0" borderId="0" xfId="37" applyNumberFormat="1" applyFont="1" applyFill="1" applyAlignment="1">
      <alignment/>
    </xf>
    <xf numFmtId="37" fontId="12" fillId="0" borderId="0" xfId="37" applyNumberFormat="1" applyFont="1" applyBorder="1" applyAlignment="1">
      <alignment/>
    </xf>
    <xf numFmtId="37" fontId="12" fillId="0" borderId="4" xfId="37" applyNumberFormat="1" applyFont="1" applyBorder="1" applyAlignment="1">
      <alignment/>
    </xf>
    <xf numFmtId="37" fontId="20" fillId="0" borderId="0" xfId="0" applyNumberFormat="1" applyFont="1" applyAlignment="1">
      <alignment/>
    </xf>
    <xf numFmtId="37" fontId="12" fillId="0" borderId="13" xfId="37" applyNumberFormat="1" applyFont="1" applyBorder="1" applyAlignment="1">
      <alignment/>
    </xf>
    <xf numFmtId="37" fontId="12" fillId="0" borderId="14" xfId="37" applyNumberFormat="1" applyFont="1" applyBorder="1" applyAlignment="1">
      <alignment/>
    </xf>
    <xf numFmtId="37" fontId="12" fillId="0" borderId="15" xfId="0" applyNumberFormat="1" applyFont="1" applyBorder="1" applyAlignment="1">
      <alignment/>
    </xf>
    <xf numFmtId="37" fontId="12" fillId="0" borderId="11" xfId="37" applyNumberFormat="1" applyFont="1" applyBorder="1" applyAlignment="1">
      <alignment/>
    </xf>
    <xf numFmtId="43" fontId="12" fillId="0" borderId="0" xfId="37" applyFont="1" applyFill="1" applyAlignment="1">
      <alignment/>
    </xf>
    <xf numFmtId="167" fontId="12" fillId="0" borderId="12" xfId="37" applyNumberFormat="1" applyFont="1" applyBorder="1" applyAlignment="1">
      <alignment/>
    </xf>
    <xf numFmtId="0" fontId="6" fillId="0" borderId="0" xfId="0" applyFont="1" applyAlignment="1">
      <alignment horizontal="center"/>
    </xf>
    <xf numFmtId="43" fontId="12" fillId="0" borderId="12" xfId="37" applyFont="1" applyBorder="1" applyAlignment="1">
      <alignment/>
    </xf>
    <xf numFmtId="43" fontId="12" fillId="0" borderId="16" xfId="37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right"/>
    </xf>
    <xf numFmtId="15" fontId="7" fillId="0" borderId="0" xfId="0" applyNumberFormat="1" applyFont="1" applyAlignment="1" quotePrefix="1">
      <alignment horizontal="right"/>
    </xf>
    <xf numFmtId="0" fontId="7" fillId="0" borderId="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67" fontId="12" fillId="0" borderId="0" xfId="37" applyNumberFormat="1" applyFont="1" applyFill="1" applyAlignment="1">
      <alignment/>
    </xf>
    <xf numFmtId="0" fontId="22" fillId="0" borderId="0" xfId="0" applyFont="1" applyAlignment="1" quotePrefix="1">
      <alignment horizontal="left" indent="1"/>
    </xf>
    <xf numFmtId="43" fontId="7" fillId="0" borderId="0" xfId="37" applyFont="1" applyBorder="1" applyAlignment="1">
      <alignment/>
    </xf>
    <xf numFmtId="0" fontId="11" fillId="0" borderId="0" xfId="0" applyFont="1" applyAlignment="1" quotePrefix="1">
      <alignment horizontal="right"/>
    </xf>
    <xf numFmtId="167" fontId="12" fillId="0" borderId="12" xfId="37" applyNumberFormat="1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0" xfId="0" applyFill="1" applyAlignment="1">
      <alignment horizontal="center"/>
    </xf>
    <xf numFmtId="43" fontId="12" fillId="0" borderId="0" xfId="37" applyFont="1" applyBorder="1" applyAlignment="1">
      <alignment/>
    </xf>
    <xf numFmtId="167" fontId="12" fillId="0" borderId="0" xfId="37" applyNumberFormat="1" applyFont="1" applyAlignment="1">
      <alignment horizontal="left" indent="1"/>
    </xf>
    <xf numFmtId="167" fontId="12" fillId="0" borderId="0" xfId="37" applyNumberFormat="1" applyFont="1" applyFill="1" applyBorder="1" applyAlignment="1">
      <alignment/>
    </xf>
    <xf numFmtId="167" fontId="12" fillId="0" borderId="12" xfId="37" applyNumberFormat="1" applyFont="1" applyFill="1" applyBorder="1" applyAlignment="1">
      <alignment/>
    </xf>
    <xf numFmtId="37" fontId="11" fillId="0" borderId="0" xfId="0" applyNumberFormat="1" applyFont="1" applyAlignment="1" quotePrefix="1">
      <alignment horizontal="right"/>
    </xf>
    <xf numFmtId="37" fontId="11" fillId="0" borderId="12" xfId="0" applyNumberFormat="1" applyFont="1" applyBorder="1" applyAlignment="1">
      <alignment horizontal="right"/>
    </xf>
    <xf numFmtId="167" fontId="11" fillId="0" borderId="0" xfId="37" applyNumberFormat="1" applyFont="1" applyBorder="1" applyAlignment="1" quotePrefix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justify" vertical="justify" shrinkToFit="1"/>
    </xf>
    <xf numFmtId="0" fontId="0" fillId="0" borderId="0" xfId="0" applyAlignment="1">
      <alignment horizontal="justify" vertical="justify" shrinkToFit="1"/>
    </xf>
    <xf numFmtId="16" fontId="7" fillId="0" borderId="2" xfId="0" applyNumberFormat="1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justify" vertical="justify" shrinkToFit="1"/>
    </xf>
    <xf numFmtId="37" fontId="11" fillId="0" borderId="0" xfId="0" applyNumberFormat="1" applyFont="1" applyAlignment="1">
      <alignment horizontal="right"/>
    </xf>
    <xf numFmtId="0" fontId="7" fillId="0" borderId="0" xfId="0" applyFont="1" applyAlignment="1">
      <alignment horizontal="justify" vertical="justify" shrinkToFit="1"/>
    </xf>
  </cellXfs>
  <cellStyles count="77">
    <cellStyle name="Normal" xfId="0"/>
    <cellStyle name="AA FRAME" xfId="15"/>
    <cellStyle name="AA HEADING" xfId="16"/>
    <cellStyle name="AA INITIALS" xfId="17"/>
    <cellStyle name="AA INPUT" xfId="18"/>
    <cellStyle name="AA LOCK" xfId="19"/>
    <cellStyle name="AA MGR NAME" xfId="20"/>
    <cellStyle name="AA NORMAL" xfId="21"/>
    <cellStyle name="AA NUMBER" xfId="22"/>
    <cellStyle name="AA NUMBER2" xfId="23"/>
    <cellStyle name="AA QUESTION" xfId="24"/>
    <cellStyle name="AA SHADE" xfId="25"/>
    <cellStyle name="æØè [0.00]_NO.1-CLAIM FORMAT" xfId="26"/>
    <cellStyle name="æØè_NO.1-CLAIM FORMAT" xfId="27"/>
    <cellStyle name="b" xfId="28"/>
    <cellStyle name="Calc Currency (0)" xfId="29"/>
    <cellStyle name="Calc Currency (2)" xfId="30"/>
    <cellStyle name="Calc Percent (0)" xfId="31"/>
    <cellStyle name="Calc Percent (1)" xfId="32"/>
    <cellStyle name="Calc Percent (2)" xfId="33"/>
    <cellStyle name="Calc Units (0)" xfId="34"/>
    <cellStyle name="Calc Units (1)" xfId="35"/>
    <cellStyle name="Calc Units (2)" xfId="36"/>
    <cellStyle name="Comma" xfId="37"/>
    <cellStyle name="Comma [0]" xfId="38"/>
    <cellStyle name="Comma [00]" xfId="39"/>
    <cellStyle name="Currency" xfId="40"/>
    <cellStyle name="Currency [0]" xfId="41"/>
    <cellStyle name="Currency [00]" xfId="42"/>
    <cellStyle name="Date" xfId="43"/>
    <cellStyle name="Date Short" xfId="44"/>
    <cellStyle name="Date_BIFCA2002-AllAWPs-final v2" xfId="45"/>
    <cellStyle name="Enter Currency (0)" xfId="46"/>
    <cellStyle name="Enter Currency (2)" xfId="47"/>
    <cellStyle name="Enter Units (0)" xfId="48"/>
    <cellStyle name="Enter Units (1)" xfId="49"/>
    <cellStyle name="Enter Units (2)" xfId="50"/>
    <cellStyle name="ÊÝ [0.00]_NO.1-CLAIM FORMAT" xfId="51"/>
    <cellStyle name="ÊÝ_NO.1-CLAIM FORMAT" xfId="52"/>
    <cellStyle name="Fixed" xfId="53"/>
    <cellStyle name="Followed Hyperlink" xfId="54"/>
    <cellStyle name="Grey" xfId="55"/>
    <cellStyle name="Header1" xfId="56"/>
    <cellStyle name="Header2" xfId="57"/>
    <cellStyle name="Heading1" xfId="58"/>
    <cellStyle name="Heading2" xfId="59"/>
    <cellStyle name="HELV8BLUE" xfId="60"/>
    <cellStyle name="Hyperlink" xfId="61"/>
    <cellStyle name="Input [yellow]" xfId="62"/>
    <cellStyle name="Link Currency (0)" xfId="63"/>
    <cellStyle name="Link Currency (2)" xfId="64"/>
    <cellStyle name="Link Units (0)" xfId="65"/>
    <cellStyle name="Link Units (1)" xfId="66"/>
    <cellStyle name="Link Units (2)" xfId="67"/>
    <cellStyle name="Normal - Style1" xfId="68"/>
    <cellStyle name="Percent" xfId="69"/>
    <cellStyle name="Percent [0]" xfId="70"/>
    <cellStyle name="Percent [00]" xfId="71"/>
    <cellStyle name="Percent [2]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Profile" xfId="78"/>
    <cellStyle name="RM" xfId="79"/>
    <cellStyle name="TableBorder" xfId="80"/>
    <cellStyle name="text" xfId="81"/>
    <cellStyle name="Text Indent A" xfId="82"/>
    <cellStyle name="Text Indent B" xfId="83"/>
    <cellStyle name="Text Indent C" xfId="84"/>
    <cellStyle name="Total" xfId="85"/>
    <cellStyle name="Tusental (0)_pldt" xfId="86"/>
    <cellStyle name="Tusental_pldt" xfId="87"/>
    <cellStyle name="Valuta (0)_pldt" xfId="88"/>
    <cellStyle name="Valuta_pldt" xfId="89"/>
    <cellStyle name="W_CATÊSSP_1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6</xdr:row>
      <xdr:rowOff>104775</xdr:rowOff>
    </xdr:from>
    <xdr:to>
      <xdr:col>9</xdr:col>
      <xdr:colOff>628650</xdr:colOff>
      <xdr:row>6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4676775" y="1266825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6</xdr:row>
      <xdr:rowOff>104775</xdr:rowOff>
    </xdr:from>
    <xdr:to>
      <xdr:col>17</xdr:col>
      <xdr:colOff>762000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7353300" y="1266825"/>
          <a:ext cx="1704975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lead-Abacu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BP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KL\abacus\ABACUS-SCH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INDOWS\TEMP\Planisys-Lea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LL%20files\bloom\1998\Bloomadvertising\Less%20than%20200%20hours\Client%20Code%20(BLO278)\Year%20end%20311298\09-AWPs\BLO278-AllAWP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LL%20files\bloom\1997\bloomconsol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lxfs0004\VOL2\DATA\Excel\Fixed%20Asset-NEWpin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k-li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aak\clients\audit\Bank%20Islam\YE02\Financing%20Review\Financing%20Review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dt"/>
      <sheetName val="Sheet1"/>
      <sheetName val="F-1 F-2"/>
      <sheetName val="F-3"/>
      <sheetName val="F-4"/>
      <sheetName val="F-5"/>
      <sheetName val="F-9"/>
      <sheetName val="A"/>
      <sheetName val="D"/>
      <sheetName val="B "/>
      <sheetName val="B-3"/>
      <sheetName val="B-4"/>
      <sheetName val="B-10"/>
      <sheetName val="L"/>
      <sheetName val="M"/>
      <sheetName val="U-disc"/>
      <sheetName val="U "/>
      <sheetName val="U-2"/>
      <sheetName val="U-3"/>
      <sheetName val="U-4"/>
      <sheetName val="BB"/>
      <sheetName val="BB-1"/>
      <sheetName val="BB-5"/>
      <sheetName val="CC"/>
      <sheetName val="CC-3"/>
      <sheetName val="FF"/>
      <sheetName val="FF-1"/>
      <sheetName val="FF-2"/>
      <sheetName val="FF-3"/>
      <sheetName val="FF-4"/>
      <sheetName val="10"/>
      <sheetName val="10-1"/>
      <sheetName val="20 30"/>
      <sheetName val="30-1"/>
      <sheetName val="70 "/>
      <sheetName val="P-1"/>
      <sheetName val="0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-1 F-2"/>
      <sheetName val="F-3"/>
      <sheetName val="BPR"/>
      <sheetName val="RAT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  Contents"/>
      <sheetName val="1 LeadSchedule"/>
      <sheetName val="2 Sec108"/>
      <sheetName val="3 P&amp;L - 4 Op.Exp"/>
      <sheetName val="3A Turnover 3B COS"/>
      <sheetName val="5 Analysis"/>
      <sheetName val="   Directors"/>
      <sheetName val="Shareholders"/>
      <sheetName val="Dividend"/>
      <sheetName val="ITA-RA"/>
      <sheetName val="Int-rest"/>
      <sheetName val="OTHER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utstanding"/>
      <sheetName val="F-1"/>
      <sheetName val="F-2"/>
      <sheetName val="F-3"/>
      <sheetName val="F-4"/>
      <sheetName val="F-5"/>
      <sheetName val="A"/>
      <sheetName val="A-10"/>
      <sheetName val="B"/>
      <sheetName val="C"/>
      <sheetName val="L"/>
      <sheetName val="MM"/>
      <sheetName val="U"/>
      <sheetName val="BB"/>
      <sheetName val="BB-5"/>
      <sheetName val="CC"/>
      <sheetName val="FF"/>
      <sheetName val="FF-1"/>
      <sheetName val="FF-2"/>
      <sheetName val="FF-3"/>
      <sheetName val="FF-5"/>
      <sheetName val="XX"/>
      <sheetName val="10-20"/>
      <sheetName val="20-1"/>
      <sheetName val="30"/>
      <sheetName val="30-1"/>
      <sheetName val="70"/>
      <sheetName val="S"/>
      <sheetName val="E"/>
      <sheetName val="P"/>
      <sheetName val="Sheet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OS"/>
      <sheetName val="BPR-PL "/>
      <sheetName val="BPR-BS"/>
      <sheetName val="F-1,2"/>
      <sheetName val="F-3"/>
      <sheetName val="F-4"/>
      <sheetName val="F-5"/>
      <sheetName val="F-9"/>
      <sheetName val="F-22"/>
      <sheetName val="F-99"/>
      <sheetName val="A"/>
      <sheetName val="A-1"/>
      <sheetName val="A-10"/>
      <sheetName val="B"/>
      <sheetName val="B-2"/>
      <sheetName val="B-3"/>
      <sheetName val="B-10"/>
      <sheetName val="Sheet1 (2)"/>
      <sheetName val="C"/>
      <sheetName val="L"/>
      <sheetName val="L-2"/>
      <sheetName val="N"/>
      <sheetName val="M MM "/>
      <sheetName val="U dis"/>
      <sheetName val="U"/>
      <sheetName val="U-1"/>
      <sheetName val="U-3"/>
      <sheetName val="U-4"/>
      <sheetName val="U-10"/>
      <sheetName val="AA"/>
      <sheetName val="BB"/>
      <sheetName val="BB-2"/>
      <sheetName val="BB-10"/>
      <sheetName val="BB-17"/>
      <sheetName val="FIN297"/>
      <sheetName val="CC"/>
      <sheetName val="DD"/>
      <sheetName val="DD-1"/>
      <sheetName val="DD-10"/>
      <sheetName val="FF"/>
      <sheetName val="FF-1"/>
      <sheetName val="FF-2"/>
      <sheetName val="FF-3"/>
      <sheetName val="FF-4"/>
      <sheetName val="FF-4(a)"/>
      <sheetName val="10,20"/>
      <sheetName val="10-1"/>
      <sheetName val="20"/>
      <sheetName val="30 "/>
      <sheetName val="31"/>
      <sheetName val="32"/>
      <sheetName val="7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U dis (3)"/>
      <sheetName val="U dis (2)"/>
      <sheetName val="U dis"/>
      <sheetName val="F-1,2 (2)"/>
      <sheetName val="F-3 (2)"/>
      <sheetName val="F-22 (2)"/>
      <sheetName val="F-1,2 (3)"/>
      <sheetName val="F-3 (3)"/>
      <sheetName val="F-1,2"/>
      <sheetName val="F-22 (3)"/>
      <sheetName val="F-3"/>
      <sheetName val="F-22"/>
      <sheetName val="CF-4 "/>
      <sheetName val="CF-1,2"/>
      <sheetName val="CF-3"/>
      <sheetName val="CF-4"/>
      <sheetName val="U-4"/>
      <sheetName val="notes"/>
      <sheetName val="ccf"/>
      <sheetName val="Sheet6"/>
      <sheetName val="Sheet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pet"/>
      <sheetName val="Fixtures and Fittings"/>
      <sheetName val="Security"/>
      <sheetName val="Furniture "/>
      <sheetName val="Land Building"/>
      <sheetName val="Computer"/>
      <sheetName val="Leasehold improvement"/>
      <sheetName val="Motor vehicle"/>
      <sheetName val="SUMMARY"/>
      <sheetName val="U-1"/>
      <sheetName val="Work in progress"/>
      <sheetName val="Work in progress -reclas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easehold improvemen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P Summary"/>
      <sheetName val="NPF&gt;10m"/>
      <sheetName val="NPF&gt;5m"/>
      <sheetName val="NPF&gt;1m"/>
      <sheetName val="NPF Random"/>
      <sheetName val="Top 25 custom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5"/>
  <sheetViews>
    <sheetView tabSelected="1" view="pageBreakPreview" zoomScaleSheetLayoutView="100" workbookViewId="0" topLeftCell="A39">
      <selection activeCell="C64" sqref="C64"/>
    </sheetView>
  </sheetViews>
  <sheetFormatPr defaultColWidth="9.140625" defaultRowHeight="12.75"/>
  <cols>
    <col min="1" max="1" width="3.8515625" style="0" customWidth="1"/>
    <col min="2" max="2" width="8.7109375" style="0" customWidth="1"/>
    <col min="3" max="3" width="44.8515625" style="0" customWidth="1"/>
    <col min="4" max="4" width="5.7109375" style="0" customWidth="1"/>
    <col min="5" max="5" width="1.7109375" style="0" customWidth="1"/>
    <col min="6" max="6" width="16.421875" style="0" customWidth="1"/>
    <col min="7" max="7" width="0.9921875" style="0" customWidth="1"/>
    <col min="8" max="8" width="16.421875" style="0" customWidth="1"/>
    <col min="10" max="10" width="14.00390625" style="0" bestFit="1" customWidth="1"/>
  </cols>
  <sheetData>
    <row r="1" spans="2:8" ht="20.25">
      <c r="B1" s="123" t="s">
        <v>147</v>
      </c>
      <c r="C1" s="123"/>
      <c r="D1" s="123"/>
      <c r="E1" s="123"/>
      <c r="F1" s="123"/>
      <c r="G1" s="123"/>
      <c r="H1" s="123"/>
    </row>
    <row r="2" spans="2:8" ht="12.75" customHeight="1">
      <c r="B2" s="97" t="s">
        <v>148</v>
      </c>
      <c r="C2" s="93"/>
      <c r="D2" s="93"/>
      <c r="E2" s="93"/>
      <c r="F2" s="93"/>
      <c r="G2" s="93"/>
      <c r="H2" s="93"/>
    </row>
    <row r="4" spans="2:8" ht="16.5">
      <c r="B4" s="122" t="s">
        <v>207</v>
      </c>
      <c r="C4" s="122"/>
      <c r="D4" s="122"/>
      <c r="E4" s="122"/>
      <c r="F4" s="122"/>
      <c r="G4" s="122"/>
      <c r="H4" s="122"/>
    </row>
    <row r="5" spans="2:8" ht="9" customHeight="1" thickBot="1">
      <c r="B5" s="1"/>
      <c r="C5" s="1"/>
      <c r="D5" s="1"/>
      <c r="E5" s="1"/>
      <c r="F5" s="1"/>
      <c r="G5" s="1"/>
      <c r="H5" s="1"/>
    </row>
    <row r="6" ht="13.5" thickTop="1"/>
    <row r="7" spans="4:8" ht="12.75">
      <c r="D7" s="2"/>
      <c r="E7" s="2"/>
      <c r="F7" s="99" t="s">
        <v>0</v>
      </c>
      <c r="G7" s="2"/>
      <c r="H7" s="99" t="s">
        <v>0</v>
      </c>
    </row>
    <row r="8" spans="4:8" ht="12.75">
      <c r="D8" s="2"/>
      <c r="E8" s="2"/>
      <c r="F8" s="100" t="s">
        <v>208</v>
      </c>
      <c r="G8" s="2"/>
      <c r="H8" s="100" t="s">
        <v>180</v>
      </c>
    </row>
    <row r="9" spans="4:8" ht="12.75">
      <c r="D9" s="3"/>
      <c r="E9" s="2"/>
      <c r="F9" s="101" t="s">
        <v>48</v>
      </c>
      <c r="G9" s="78"/>
      <c r="H9" s="101" t="s">
        <v>48</v>
      </c>
    </row>
    <row r="10" spans="2:8" ht="13.5" thickBot="1">
      <c r="B10" s="4"/>
      <c r="D10" s="112" t="s">
        <v>181</v>
      </c>
      <c r="E10" s="2"/>
      <c r="F10" s="102" t="s">
        <v>149</v>
      </c>
      <c r="G10" s="78"/>
      <c r="H10" s="102" t="s">
        <v>150</v>
      </c>
    </row>
    <row r="11" spans="2:7" ht="12.75">
      <c r="B11" s="4" t="s">
        <v>1</v>
      </c>
      <c r="D11" s="5"/>
      <c r="G11" s="98"/>
    </row>
    <row r="12" spans="2:7" ht="12.75">
      <c r="B12" s="4"/>
      <c r="D12" s="5"/>
      <c r="G12" s="98"/>
    </row>
    <row r="13" spans="2:8" ht="12.75">
      <c r="B13" t="s">
        <v>122</v>
      </c>
      <c r="D13" s="5"/>
      <c r="F13" s="41">
        <v>2914935</v>
      </c>
      <c r="G13" s="6"/>
      <c r="H13" s="41">
        <v>2877390</v>
      </c>
    </row>
    <row r="14" spans="2:8" ht="12.75">
      <c r="B14" t="s">
        <v>2</v>
      </c>
      <c r="D14" s="5"/>
      <c r="F14" s="41">
        <v>784354</v>
      </c>
      <c r="G14" s="6"/>
      <c r="H14" s="41">
        <v>633799</v>
      </c>
    </row>
    <row r="15" spans="2:8" ht="12.75">
      <c r="B15" t="s">
        <v>162</v>
      </c>
      <c r="D15" s="5"/>
      <c r="F15" s="41"/>
      <c r="G15" s="6"/>
      <c r="H15" s="41"/>
    </row>
    <row r="16" spans="2:8" ht="12.75">
      <c r="B16" s="108" t="s">
        <v>163</v>
      </c>
      <c r="D16" s="5" t="s">
        <v>182</v>
      </c>
      <c r="F16" s="41">
        <v>504306</v>
      </c>
      <c r="G16" s="63"/>
      <c r="H16" s="41">
        <v>1149759</v>
      </c>
    </row>
    <row r="17" spans="2:8" ht="12.75">
      <c r="B17" s="108" t="s">
        <v>164</v>
      </c>
      <c r="D17" s="5" t="s">
        <v>183</v>
      </c>
      <c r="F17" s="41">
        <v>1457923</v>
      </c>
      <c r="G17" s="63"/>
      <c r="H17" s="41">
        <v>3346797</v>
      </c>
    </row>
    <row r="18" spans="2:8" ht="12.75">
      <c r="B18" s="108" t="s">
        <v>165</v>
      </c>
      <c r="D18" s="5" t="s">
        <v>184</v>
      </c>
      <c r="F18" s="41">
        <v>2910856</v>
      </c>
      <c r="G18" s="63"/>
      <c r="H18" s="41">
        <v>248920</v>
      </c>
    </row>
    <row r="19" spans="2:8" ht="12.75">
      <c r="B19" t="s">
        <v>124</v>
      </c>
      <c r="D19" s="5" t="s">
        <v>185</v>
      </c>
      <c r="F19" s="41">
        <v>9267768</v>
      </c>
      <c r="G19" s="63"/>
      <c r="H19" s="41">
        <v>9212896</v>
      </c>
    </row>
    <row r="20" spans="2:8" ht="12.75">
      <c r="B20" t="s">
        <v>123</v>
      </c>
      <c r="D20" s="5"/>
      <c r="F20" s="41">
        <v>17494</v>
      </c>
      <c r="G20" s="63"/>
      <c r="H20" s="41">
        <v>19320</v>
      </c>
    </row>
    <row r="21" spans="2:8" ht="12.75">
      <c r="B21" t="s">
        <v>4</v>
      </c>
      <c r="D21" s="5"/>
      <c r="F21" s="41">
        <v>9095</v>
      </c>
      <c r="G21" s="63"/>
      <c r="H21" s="41">
        <v>9069</v>
      </c>
    </row>
    <row r="22" spans="2:8" ht="12.75">
      <c r="B22" t="s">
        <v>91</v>
      </c>
      <c r="D22" s="5"/>
      <c r="F22" s="41">
        <v>215757</v>
      </c>
      <c r="G22" s="63"/>
      <c r="H22" s="41">
        <v>177200</v>
      </c>
    </row>
    <row r="23" spans="2:8" ht="12.75">
      <c r="B23" t="s">
        <v>97</v>
      </c>
      <c r="D23" s="5"/>
      <c r="F23" s="41">
        <v>2926</v>
      </c>
      <c r="G23" s="63"/>
      <c r="H23" s="41">
        <v>6384</v>
      </c>
    </row>
    <row r="24" spans="2:8" ht="12.75">
      <c r="B24" t="s">
        <v>49</v>
      </c>
      <c r="D24" s="5"/>
      <c r="F24" s="41">
        <v>3752</v>
      </c>
      <c r="G24" s="63"/>
      <c r="H24" s="41">
        <v>4107</v>
      </c>
    </row>
    <row r="25" spans="2:8" ht="12.75" hidden="1">
      <c r="B25" t="s">
        <v>50</v>
      </c>
      <c r="D25" s="5"/>
      <c r="F25" s="41">
        <v>0</v>
      </c>
      <c r="G25" s="63"/>
      <c r="H25" s="41">
        <v>0</v>
      </c>
    </row>
    <row r="26" spans="2:8" ht="12.75">
      <c r="B26" t="s">
        <v>3</v>
      </c>
      <c r="D26" s="5"/>
      <c r="F26" s="41">
        <v>418883</v>
      </c>
      <c r="G26" s="63"/>
      <c r="H26" s="41">
        <v>428468</v>
      </c>
    </row>
    <row r="27" spans="2:8" ht="12.75">
      <c r="B27" t="s">
        <v>155</v>
      </c>
      <c r="D27" s="5"/>
      <c r="F27" s="41">
        <v>100</v>
      </c>
      <c r="G27" s="63"/>
      <c r="H27" s="41">
        <v>100</v>
      </c>
    </row>
    <row r="28" spans="2:8" ht="12.75">
      <c r="B28" t="s">
        <v>73</v>
      </c>
      <c r="D28" s="5"/>
      <c r="F28" s="41">
        <v>400794</v>
      </c>
      <c r="G28" s="63"/>
      <c r="H28" s="41">
        <v>396326</v>
      </c>
    </row>
    <row r="29" spans="4:8" ht="12.75" customHeight="1">
      <c r="D29" s="5"/>
      <c r="F29" s="12"/>
      <c r="G29" s="63"/>
      <c r="H29" s="12"/>
    </row>
    <row r="30" spans="2:11" ht="13.5" thickBot="1">
      <c r="B30" s="2" t="s">
        <v>5</v>
      </c>
      <c r="D30" s="5"/>
      <c r="F30" s="25">
        <f>SUM(F13:F28)</f>
        <v>18908943</v>
      </c>
      <c r="G30" s="63"/>
      <c r="H30" s="25">
        <f>+SUM(H13:H28)</f>
        <v>18510535</v>
      </c>
      <c r="I30" s="53"/>
      <c r="J30" s="52"/>
      <c r="K30" s="42"/>
    </row>
    <row r="31" spans="4:10" ht="12.75">
      <c r="D31" s="5"/>
      <c r="F31" s="6"/>
      <c r="G31" s="63"/>
      <c r="H31" s="6"/>
      <c r="J31" s="52"/>
    </row>
    <row r="32" spans="2:10" ht="12.75">
      <c r="B32" s="4" t="s">
        <v>6</v>
      </c>
      <c r="D32" s="5"/>
      <c r="F32" s="6"/>
      <c r="G32" s="63"/>
      <c r="H32" s="6"/>
      <c r="J32" s="52"/>
    </row>
    <row r="33" spans="4:10" ht="12.75">
      <c r="D33" s="5"/>
      <c r="F33" s="43"/>
      <c r="G33" s="63"/>
      <c r="H33" s="6"/>
      <c r="J33" s="52"/>
    </row>
    <row r="34" spans="2:10" ht="12.75">
      <c r="B34" t="s">
        <v>7</v>
      </c>
      <c r="D34" s="5" t="s">
        <v>186</v>
      </c>
      <c r="F34" s="41">
        <v>13460135</v>
      </c>
      <c r="G34" s="63"/>
      <c r="H34" s="41">
        <v>13238227</v>
      </c>
      <c r="J34" s="52"/>
    </row>
    <row r="35" spans="2:10" ht="12.75">
      <c r="B35" t="s">
        <v>8</v>
      </c>
      <c r="D35" s="5" t="s">
        <v>187</v>
      </c>
      <c r="F35" s="41">
        <v>1124357</v>
      </c>
      <c r="G35" s="63"/>
      <c r="H35" s="41">
        <v>1352919</v>
      </c>
      <c r="J35" s="52"/>
    </row>
    <row r="36" spans="2:10" ht="12.75" hidden="1">
      <c r="B36" t="s">
        <v>72</v>
      </c>
      <c r="D36" s="5"/>
      <c r="F36" s="41">
        <v>0</v>
      </c>
      <c r="G36" s="63"/>
      <c r="H36" s="41">
        <v>0</v>
      </c>
      <c r="J36" s="52"/>
    </row>
    <row r="37" spans="2:10" ht="12.75">
      <c r="B37" t="s">
        <v>9</v>
      </c>
      <c r="D37" s="5"/>
      <c r="F37" s="41">
        <v>77320</v>
      </c>
      <c r="G37" s="63"/>
      <c r="H37" s="41">
        <v>86471</v>
      </c>
      <c r="J37" s="52"/>
    </row>
    <row r="38" spans="2:10" ht="12.75">
      <c r="B38" t="s">
        <v>51</v>
      </c>
      <c r="D38" s="5"/>
      <c r="F38" s="41">
        <v>690226</v>
      </c>
      <c r="G38" s="63"/>
      <c r="H38" s="41">
        <v>389240</v>
      </c>
      <c r="J38" s="52"/>
    </row>
    <row r="39" spans="2:10" ht="12.75">
      <c r="B39" t="s">
        <v>120</v>
      </c>
      <c r="D39" s="5"/>
      <c r="F39" s="41">
        <v>3513</v>
      </c>
      <c r="G39" s="63"/>
      <c r="H39" s="41">
        <v>10251</v>
      </c>
      <c r="J39" s="52"/>
    </row>
    <row r="40" spans="2:10" ht="12.75">
      <c r="B40" t="s">
        <v>125</v>
      </c>
      <c r="D40" s="5"/>
      <c r="F40" s="41">
        <v>5101</v>
      </c>
      <c r="G40" s="63"/>
      <c r="H40" s="41">
        <v>6947</v>
      </c>
      <c r="J40" s="52"/>
    </row>
    <row r="41" spans="2:10" ht="12.75">
      <c r="B41" s="2" t="s">
        <v>10</v>
      </c>
      <c r="D41" s="5"/>
      <c r="F41" s="44">
        <f>SUM(F34:F40)</f>
        <v>15360652</v>
      </c>
      <c r="G41" s="63"/>
      <c r="H41" s="26">
        <f>+SUM(H34:H40)</f>
        <v>15084055</v>
      </c>
      <c r="J41" s="52"/>
    </row>
    <row r="42" spans="4:10" ht="12.75">
      <c r="D42" s="5"/>
      <c r="F42" s="41"/>
      <c r="G42" s="63"/>
      <c r="H42" s="12"/>
      <c r="J42" s="52"/>
    </row>
    <row r="43" spans="2:10" ht="12.75">
      <c r="B43" t="s">
        <v>11</v>
      </c>
      <c r="D43" s="5"/>
      <c r="F43" s="41">
        <v>562965</v>
      </c>
      <c r="G43" s="63"/>
      <c r="H43" s="41">
        <v>562965</v>
      </c>
      <c r="J43" s="52"/>
    </row>
    <row r="44" spans="2:10" ht="12.75">
      <c r="B44" t="s">
        <v>12</v>
      </c>
      <c r="D44" s="5"/>
      <c r="F44" s="41">
        <v>524672</v>
      </c>
      <c r="G44" s="63"/>
      <c r="H44" s="41">
        <v>526135</v>
      </c>
      <c r="J44" s="52"/>
    </row>
    <row r="45" spans="2:11" ht="12.75">
      <c r="B45" s="2" t="s">
        <v>13</v>
      </c>
      <c r="D45" s="5"/>
      <c r="F45" s="26">
        <f>+SUM(F43:F44)</f>
        <v>1087637</v>
      </c>
      <c r="G45" s="63"/>
      <c r="H45" s="26">
        <f>+SUM(H43:H44)</f>
        <v>1089100</v>
      </c>
      <c r="I45" s="53"/>
      <c r="J45" s="52"/>
      <c r="K45" s="42"/>
    </row>
    <row r="46" spans="4:8" ht="12.75">
      <c r="D46" s="5"/>
      <c r="F46" s="6"/>
      <c r="G46" s="63"/>
      <c r="H46" s="12"/>
    </row>
    <row r="47" spans="2:8" ht="12.75">
      <c r="B47" t="s">
        <v>14</v>
      </c>
      <c r="D47" s="5"/>
      <c r="F47" s="12">
        <v>2045206</v>
      </c>
      <c r="G47" s="63"/>
      <c r="H47" s="12">
        <v>1940993</v>
      </c>
    </row>
    <row r="48" spans="2:8" ht="12.75">
      <c r="B48" t="s">
        <v>15</v>
      </c>
      <c r="D48" s="5"/>
      <c r="F48" s="12">
        <v>251228</v>
      </c>
      <c r="G48" s="63"/>
      <c r="H48" s="12">
        <v>231431</v>
      </c>
    </row>
    <row r="49" spans="2:8" ht="12.75">
      <c r="B49" s="2" t="s">
        <v>16</v>
      </c>
      <c r="D49" s="5"/>
      <c r="F49" s="26">
        <f>+SUM(F47:F48)</f>
        <v>2296434</v>
      </c>
      <c r="G49" s="63"/>
      <c r="H49" s="26">
        <f>+SUM(H47:H48)</f>
        <v>2172424</v>
      </c>
    </row>
    <row r="50" spans="4:8" ht="12.75">
      <c r="D50" s="5"/>
      <c r="F50" s="6"/>
      <c r="G50" s="63"/>
      <c r="H50" s="12"/>
    </row>
    <row r="51" spans="2:8" ht="12.75">
      <c r="B51" s="2" t="s">
        <v>17</v>
      </c>
      <c r="D51" s="5"/>
      <c r="F51" s="12">
        <v>164220</v>
      </c>
      <c r="G51" s="63"/>
      <c r="H51" s="12">
        <v>164956</v>
      </c>
    </row>
    <row r="52" spans="4:8" ht="12.75">
      <c r="D52" s="5"/>
      <c r="F52" s="6"/>
      <c r="G52" s="63"/>
      <c r="H52" s="12"/>
    </row>
    <row r="53" spans="2:8" ht="13.5" thickBot="1">
      <c r="B53" s="2" t="s">
        <v>18</v>
      </c>
      <c r="D53" s="5"/>
      <c r="F53" s="25">
        <f>+F51+F49+F45+F41</f>
        <v>18908943</v>
      </c>
      <c r="G53" s="63"/>
      <c r="H53" s="25">
        <f>+H51+H49+H45+H41</f>
        <v>18510535</v>
      </c>
    </row>
    <row r="54" spans="4:8" ht="12.75">
      <c r="D54" s="5"/>
      <c r="F54" s="6"/>
      <c r="G54" s="63"/>
      <c r="H54" s="6"/>
    </row>
    <row r="55" spans="2:8" ht="12.75">
      <c r="B55" s="4" t="s">
        <v>19</v>
      </c>
      <c r="D55" s="5" t="s">
        <v>192</v>
      </c>
      <c r="F55" s="33">
        <v>5253116</v>
      </c>
      <c r="G55" s="109"/>
      <c r="H55" s="33">
        <v>4594983</v>
      </c>
    </row>
    <row r="56" spans="4:8" ht="6.75" customHeight="1">
      <c r="D56" s="5"/>
      <c r="F56" s="6"/>
      <c r="G56" s="6"/>
      <c r="H56" s="6"/>
    </row>
    <row r="57" spans="2:9" ht="12.75">
      <c r="B57" t="s">
        <v>224</v>
      </c>
      <c r="D57" s="5"/>
      <c r="F57" s="27">
        <f>(F45+F51)/F43</f>
        <v>2.223685309033421</v>
      </c>
      <c r="G57" s="7"/>
      <c r="H57" s="27">
        <f>(H45+H51)/H43</f>
        <v>2.227591413320544</v>
      </c>
      <c r="I57" s="53"/>
    </row>
    <row r="58" spans="4:9" ht="12.75">
      <c r="D58" s="5"/>
      <c r="F58" s="27"/>
      <c r="G58" s="7"/>
      <c r="H58" s="27"/>
      <c r="I58" s="53"/>
    </row>
    <row r="59" spans="4:8" ht="12.75">
      <c r="D59" s="5"/>
      <c r="F59" s="6"/>
      <c r="G59" s="6"/>
      <c r="H59" s="6"/>
    </row>
    <row r="60" spans="2:8" ht="12.75">
      <c r="B60" s="124" t="s">
        <v>157</v>
      </c>
      <c r="C60" s="124"/>
      <c r="D60" s="124"/>
      <c r="E60" s="124"/>
      <c r="F60" s="124"/>
      <c r="G60" s="124"/>
      <c r="H60" s="124"/>
    </row>
    <row r="61" spans="2:8" ht="12.75">
      <c r="B61" s="124"/>
      <c r="C61" s="124"/>
      <c r="D61" s="124"/>
      <c r="E61" s="124"/>
      <c r="F61" s="124"/>
      <c r="G61" s="124"/>
      <c r="H61" s="124"/>
    </row>
    <row r="62" spans="6:8" ht="12.75">
      <c r="F62" s="6"/>
      <c r="G62" s="6"/>
      <c r="H62" s="6"/>
    </row>
    <row r="63" spans="6:8" ht="12.75">
      <c r="F63" s="13">
        <f>+F53-F30</f>
        <v>0</v>
      </c>
      <c r="G63" s="6"/>
      <c r="H63" s="6">
        <f>+H53-H30</f>
        <v>0</v>
      </c>
    </row>
    <row r="64" spans="6:8" ht="12.75">
      <c r="F64" s="6"/>
      <c r="G64" s="6"/>
      <c r="H64" s="6"/>
    </row>
    <row r="65" ht="12.75">
      <c r="F65" s="8"/>
    </row>
  </sheetData>
  <mergeCells count="3">
    <mergeCell ref="B4:H4"/>
    <mergeCell ref="B1:H1"/>
    <mergeCell ref="B60:H61"/>
  </mergeCells>
  <printOptions/>
  <pageMargins left="0.71" right="0.67" top="0.8" bottom="0.79" header="0.5" footer="0.5"/>
  <pageSetup horizontalDpi="600" verticalDpi="600" orientation="portrait" paperSize="9" scale="93" r:id="rId1"/>
  <headerFooter alignWithMargins="0">
    <oddFooter>&amp;R&amp;"Times New Roman,Regular"1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77"/>
  <sheetViews>
    <sheetView view="pageBreakPreview" zoomScaleSheetLayoutView="100" workbookViewId="0" topLeftCell="A31">
      <selection activeCell="K64" sqref="K64"/>
    </sheetView>
  </sheetViews>
  <sheetFormatPr defaultColWidth="9.140625" defaultRowHeight="12.75"/>
  <cols>
    <col min="1" max="1" width="3.421875" style="0" customWidth="1"/>
    <col min="2" max="2" width="2.57421875" style="0" customWidth="1"/>
    <col min="3" max="3" width="19.28125" style="0" customWidth="1"/>
    <col min="4" max="4" width="23.421875" style="0" customWidth="1"/>
    <col min="5" max="5" width="7.57421875" style="0" customWidth="1"/>
    <col min="6" max="6" width="1.7109375" style="0" customWidth="1"/>
    <col min="7" max="7" width="10.7109375" style="0" customWidth="1"/>
    <col min="8" max="8" width="1.7109375" style="0" customWidth="1"/>
    <col min="9" max="9" width="10.7109375" style="0" customWidth="1"/>
    <col min="10" max="10" width="1.7109375" style="0" customWidth="1"/>
    <col min="11" max="11" width="10.7109375" style="0" customWidth="1"/>
    <col min="12" max="12" width="1.7109375" style="0" customWidth="1"/>
    <col min="13" max="13" width="10.7109375" style="0" customWidth="1"/>
    <col min="15" max="15" width="11.28125" style="66" bestFit="1" customWidth="1"/>
  </cols>
  <sheetData>
    <row r="1" spans="2:13" ht="18" customHeight="1">
      <c r="B1" s="123" t="s">
        <v>147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2:13" ht="12.75" customHeight="1">
      <c r="B2" s="97" t="s">
        <v>148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ht="7.5" customHeight="1"/>
    <row r="4" spans="2:13" ht="16.5" customHeight="1">
      <c r="B4" s="128" t="s">
        <v>151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</row>
    <row r="5" spans="2:13" ht="16.5" customHeight="1">
      <c r="B5" s="128" t="s">
        <v>209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2:13" ht="6" customHeight="1" thickBot="1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7:15" ht="13.5" thickTop="1">
      <c r="G7" s="36"/>
      <c r="H7" s="36"/>
      <c r="I7" s="36"/>
      <c r="J7" s="36"/>
      <c r="K7" s="130" t="s">
        <v>57</v>
      </c>
      <c r="L7" s="130"/>
      <c r="M7" s="130"/>
      <c r="O7" s="67"/>
    </row>
    <row r="8" spans="7:15" ht="12.75">
      <c r="G8" s="129" t="s">
        <v>27</v>
      </c>
      <c r="H8" s="129"/>
      <c r="I8" s="129"/>
      <c r="J8" s="36"/>
      <c r="K8" s="129" t="s">
        <v>211</v>
      </c>
      <c r="L8" s="129"/>
      <c r="M8" s="129"/>
      <c r="O8" s="67"/>
    </row>
    <row r="9" spans="7:15" ht="13.5" thickBot="1">
      <c r="G9" s="126" t="s">
        <v>210</v>
      </c>
      <c r="H9" s="127"/>
      <c r="I9" s="127"/>
      <c r="J9" s="78"/>
      <c r="K9" s="126" t="s">
        <v>210</v>
      </c>
      <c r="L9" s="127"/>
      <c r="M9" s="127"/>
      <c r="O9" s="71"/>
    </row>
    <row r="10" spans="7:15" ht="12.75">
      <c r="G10" s="103">
        <v>2005</v>
      </c>
      <c r="H10" s="104"/>
      <c r="I10" s="103">
        <v>2004</v>
      </c>
      <c r="J10" s="105"/>
      <c r="K10" s="103">
        <v>2005</v>
      </c>
      <c r="L10" s="99"/>
      <c r="M10" s="99">
        <v>2004</v>
      </c>
      <c r="O10" s="72"/>
    </row>
    <row r="11" spans="7:15" ht="12.75">
      <c r="G11" s="101" t="s">
        <v>28</v>
      </c>
      <c r="H11" s="105"/>
      <c r="I11" s="101" t="s">
        <v>28</v>
      </c>
      <c r="J11" s="105"/>
      <c r="K11" s="101" t="s">
        <v>28</v>
      </c>
      <c r="L11" s="101"/>
      <c r="M11" s="101" t="s">
        <v>28</v>
      </c>
      <c r="O11" s="64"/>
    </row>
    <row r="12" spans="5:15" ht="12.75">
      <c r="E12" s="113" t="s">
        <v>181</v>
      </c>
      <c r="G12" s="106" t="s">
        <v>149</v>
      </c>
      <c r="H12" s="105"/>
      <c r="I12" s="106" t="s">
        <v>149</v>
      </c>
      <c r="J12" s="105"/>
      <c r="K12" s="106" t="s">
        <v>149</v>
      </c>
      <c r="L12" s="101"/>
      <c r="M12" s="106" t="s">
        <v>149</v>
      </c>
      <c r="O12" s="64"/>
    </row>
    <row r="13" spans="7:15" ht="12.75">
      <c r="G13" s="36"/>
      <c r="H13" s="79"/>
      <c r="I13" s="36"/>
      <c r="J13" s="79"/>
      <c r="K13" s="36"/>
      <c r="L13" s="79"/>
      <c r="M13" s="36"/>
      <c r="O13" s="73"/>
    </row>
    <row r="14" spans="2:15" ht="12.75">
      <c r="B14" t="s">
        <v>93</v>
      </c>
      <c r="E14" s="5"/>
      <c r="G14" s="36"/>
      <c r="H14" s="38"/>
      <c r="I14" s="36"/>
      <c r="M14" s="36"/>
      <c r="O14" s="73"/>
    </row>
    <row r="15" spans="3:15" ht="12.75">
      <c r="C15" t="s">
        <v>166</v>
      </c>
      <c r="E15" s="5" t="s">
        <v>188</v>
      </c>
      <c r="G15" s="41">
        <f>+K15-209589</f>
        <v>194728</v>
      </c>
      <c r="H15" s="65"/>
      <c r="I15" s="41">
        <v>196618</v>
      </c>
      <c r="J15" s="52"/>
      <c r="K15" s="12">
        <v>404317</v>
      </c>
      <c r="L15" s="12"/>
      <c r="M15" s="41">
        <v>364405</v>
      </c>
      <c r="O15" s="73"/>
    </row>
    <row r="16" spans="5:15" ht="9" customHeight="1">
      <c r="E16" s="5"/>
      <c r="G16" s="36"/>
      <c r="H16" s="38"/>
      <c r="I16" s="36"/>
      <c r="M16" s="36"/>
      <c r="O16" s="73"/>
    </row>
    <row r="17" spans="2:15" ht="12.75">
      <c r="B17" t="s">
        <v>93</v>
      </c>
      <c r="E17" s="5"/>
      <c r="G17" s="41"/>
      <c r="H17" s="39"/>
      <c r="I17" s="41"/>
      <c r="J17" s="6"/>
      <c r="O17" s="73"/>
    </row>
    <row r="18" spans="3:15" ht="12.75">
      <c r="C18" t="s">
        <v>95</v>
      </c>
      <c r="E18" s="5" t="s">
        <v>189</v>
      </c>
      <c r="G18" s="41">
        <f>+K18-77008</f>
        <v>78210</v>
      </c>
      <c r="H18" s="39"/>
      <c r="I18" s="41">
        <v>70258</v>
      </c>
      <c r="J18" s="6"/>
      <c r="K18" s="12">
        <f>148436+6782</f>
        <v>155218</v>
      </c>
      <c r="L18" s="12"/>
      <c r="M18" s="41">
        <v>115398</v>
      </c>
      <c r="O18" s="73"/>
    </row>
    <row r="19" spans="5:15" ht="9" customHeight="1">
      <c r="E19" s="5"/>
      <c r="G19" s="41"/>
      <c r="H19" s="39"/>
      <c r="I19" s="41"/>
      <c r="J19" s="6"/>
      <c r="M19" s="36"/>
      <c r="O19" s="73"/>
    </row>
    <row r="20" spans="2:15" ht="12.75">
      <c r="B20" s="36" t="s">
        <v>126</v>
      </c>
      <c r="E20" s="5" t="s">
        <v>190</v>
      </c>
      <c r="G20" s="41">
        <f>+K20+100719</f>
        <v>-102235</v>
      </c>
      <c r="H20" s="39"/>
      <c r="I20" s="41">
        <v>-89161</v>
      </c>
      <c r="J20" s="6"/>
      <c r="K20" s="41">
        <v>-202954</v>
      </c>
      <c r="L20" s="6"/>
      <c r="M20" s="41">
        <v>-119273</v>
      </c>
      <c r="O20" s="73"/>
    </row>
    <row r="21" spans="2:15" ht="9" customHeight="1">
      <c r="B21" s="36"/>
      <c r="E21" s="5"/>
      <c r="G21" s="41"/>
      <c r="H21" s="39"/>
      <c r="I21" s="41"/>
      <c r="J21" s="6"/>
      <c r="K21" s="12"/>
      <c r="L21" s="6"/>
      <c r="M21" s="41"/>
      <c r="O21" s="73"/>
    </row>
    <row r="22" spans="2:15" ht="12.75">
      <c r="B22" t="s">
        <v>167</v>
      </c>
      <c r="E22" s="5"/>
      <c r="G22" s="41">
        <f>+K22</f>
        <v>0</v>
      </c>
      <c r="H22" s="39"/>
      <c r="I22" s="41">
        <f>+M22</f>
        <v>0</v>
      </c>
      <c r="J22" s="6"/>
      <c r="K22" s="12">
        <v>0</v>
      </c>
      <c r="L22" s="6"/>
      <c r="M22" s="41">
        <v>0</v>
      </c>
      <c r="O22" s="73"/>
    </row>
    <row r="23" spans="5:15" ht="9" customHeight="1">
      <c r="E23" s="5"/>
      <c r="G23" s="41"/>
      <c r="H23" s="39"/>
      <c r="I23" s="41"/>
      <c r="J23" s="6"/>
      <c r="K23" s="12"/>
      <c r="L23" s="6"/>
      <c r="M23" s="41"/>
      <c r="O23" s="73"/>
    </row>
    <row r="24" spans="2:15" ht="12.75">
      <c r="B24" t="s">
        <v>168</v>
      </c>
      <c r="E24" s="5"/>
      <c r="G24" s="41">
        <f>+K24</f>
        <v>0</v>
      </c>
      <c r="H24" s="39"/>
      <c r="I24" s="41">
        <f>+M24</f>
        <v>0</v>
      </c>
      <c r="J24" s="6"/>
      <c r="K24" s="12">
        <v>0</v>
      </c>
      <c r="L24" s="6"/>
      <c r="M24" s="41">
        <v>0</v>
      </c>
      <c r="O24" s="73"/>
    </row>
    <row r="25" spans="5:15" ht="9" customHeight="1">
      <c r="E25" s="5"/>
      <c r="G25" s="41"/>
      <c r="H25" s="39"/>
      <c r="I25" s="41"/>
      <c r="J25" s="6"/>
      <c r="K25" s="12"/>
      <c r="L25" s="6"/>
      <c r="M25" s="41"/>
      <c r="O25" s="73"/>
    </row>
    <row r="26" spans="2:15" ht="12.75">
      <c r="B26" t="s">
        <v>127</v>
      </c>
      <c r="E26" s="5"/>
      <c r="G26" s="41">
        <f>+K26</f>
        <v>0</v>
      </c>
      <c r="H26" s="39"/>
      <c r="I26" s="41">
        <v>-11174</v>
      </c>
      <c r="J26" s="6"/>
      <c r="K26" s="12">
        <v>0</v>
      </c>
      <c r="L26" s="6"/>
      <c r="M26" s="41">
        <v>-18286</v>
      </c>
      <c r="O26" s="73"/>
    </row>
    <row r="27" spans="5:15" ht="9" customHeight="1">
      <c r="E27" s="5"/>
      <c r="G27" s="41"/>
      <c r="H27" s="39"/>
      <c r="I27" s="41"/>
      <c r="J27" s="6"/>
      <c r="K27" s="12"/>
      <c r="L27" s="6"/>
      <c r="M27" s="41"/>
      <c r="O27" s="73"/>
    </row>
    <row r="28" spans="2:15" ht="12.75">
      <c r="B28" t="s">
        <v>169</v>
      </c>
      <c r="E28" s="5"/>
      <c r="G28" s="41"/>
      <c r="H28" s="39"/>
      <c r="I28" s="41"/>
      <c r="J28" s="6"/>
      <c r="K28" s="12"/>
      <c r="L28" s="6"/>
      <c r="M28" s="41"/>
      <c r="O28" s="73"/>
    </row>
    <row r="29" spans="3:15" ht="12.75">
      <c r="C29" t="s">
        <v>170</v>
      </c>
      <c r="E29" s="5"/>
      <c r="G29" s="41">
        <f>+K29</f>
        <v>0</v>
      </c>
      <c r="H29" s="39"/>
      <c r="I29" s="41">
        <f>+M29</f>
        <v>0</v>
      </c>
      <c r="J29" s="6"/>
      <c r="K29" s="12">
        <v>0</v>
      </c>
      <c r="L29" s="6"/>
      <c r="M29" s="41">
        <v>0</v>
      </c>
      <c r="O29" s="73"/>
    </row>
    <row r="30" spans="5:15" ht="9" customHeight="1">
      <c r="E30" s="5"/>
      <c r="G30" s="60"/>
      <c r="H30" s="38"/>
      <c r="I30" s="60"/>
      <c r="K30" s="61"/>
      <c r="M30" s="60"/>
      <c r="O30" s="73"/>
    </row>
    <row r="31" spans="5:15" ht="9" customHeight="1">
      <c r="E31" s="5"/>
      <c r="G31" s="36"/>
      <c r="H31" s="38"/>
      <c r="I31" s="36"/>
      <c r="M31" s="36"/>
      <c r="O31" s="73"/>
    </row>
    <row r="32" spans="2:15" ht="12.75">
      <c r="B32" t="s">
        <v>128</v>
      </c>
      <c r="E32" s="5"/>
      <c r="G32" s="41">
        <f>+SUM(G15:G29)</f>
        <v>170703</v>
      </c>
      <c r="H32" s="38"/>
      <c r="I32" s="41">
        <f>+SUM(I15:I29)</f>
        <v>166541</v>
      </c>
      <c r="K32" s="41">
        <f>+SUM(K15:K29)</f>
        <v>356581</v>
      </c>
      <c r="M32" s="41">
        <f>+SUM(M15:M29)</f>
        <v>342244</v>
      </c>
      <c r="O32" s="73"/>
    </row>
    <row r="33" spans="5:15" ht="9" customHeight="1">
      <c r="E33" s="5"/>
      <c r="G33" s="36"/>
      <c r="H33" s="38"/>
      <c r="I33" s="36"/>
      <c r="M33" s="36"/>
      <c r="O33" s="73"/>
    </row>
    <row r="34" spans="2:15" ht="12.75">
      <c r="B34" t="s">
        <v>94</v>
      </c>
      <c r="E34" s="5" t="s">
        <v>191</v>
      </c>
      <c r="G34" s="41">
        <f>+K34+84189</f>
        <v>-77085</v>
      </c>
      <c r="H34" s="65"/>
      <c r="I34" s="41">
        <v>-76298</v>
      </c>
      <c r="J34" s="52"/>
      <c r="K34" s="12">
        <v>-161274</v>
      </c>
      <c r="L34" s="12"/>
      <c r="M34" s="41">
        <v>-140893</v>
      </c>
      <c r="O34" s="74"/>
    </row>
    <row r="35" spans="5:15" ht="9" customHeight="1">
      <c r="E35" s="5"/>
      <c r="G35" s="60"/>
      <c r="H35" s="38"/>
      <c r="I35" s="60"/>
      <c r="K35" s="61"/>
      <c r="M35" s="60"/>
      <c r="O35" s="73"/>
    </row>
    <row r="36" spans="5:15" ht="9" customHeight="1">
      <c r="E36" s="5"/>
      <c r="G36" s="36"/>
      <c r="H36" s="38"/>
      <c r="I36" s="36"/>
      <c r="M36" s="36"/>
      <c r="O36" s="73"/>
    </row>
    <row r="37" spans="2:16" ht="12.75">
      <c r="B37" t="s">
        <v>132</v>
      </c>
      <c r="D37" s="10"/>
      <c r="E37" s="5"/>
      <c r="G37" s="41">
        <f>SUM(G32:G34)</f>
        <v>93618</v>
      </c>
      <c r="H37" s="39"/>
      <c r="I37" s="41">
        <f>SUM(I32:I34)</f>
        <v>90243</v>
      </c>
      <c r="J37" s="6"/>
      <c r="K37" s="41">
        <f>SUM(K32:K34)</f>
        <v>195307</v>
      </c>
      <c r="L37" s="6"/>
      <c r="M37" s="41">
        <f>SUM(M32:M34)</f>
        <v>201351</v>
      </c>
      <c r="N37" s="42"/>
      <c r="O37" s="73"/>
      <c r="P37" s="57"/>
    </row>
    <row r="38" spans="5:15" ht="9" customHeight="1">
      <c r="E38" s="5"/>
      <c r="G38" s="41"/>
      <c r="H38" s="39"/>
      <c r="I38" s="41"/>
      <c r="J38" s="6"/>
      <c r="K38" s="6"/>
      <c r="L38" s="6"/>
      <c r="M38" s="41"/>
      <c r="N38" s="42"/>
      <c r="O38" s="73"/>
    </row>
    <row r="39" spans="2:15" ht="12.75">
      <c r="B39" t="s">
        <v>129</v>
      </c>
      <c r="E39" s="5"/>
      <c r="G39" s="41">
        <f>+K39+57142</f>
        <v>-52329</v>
      </c>
      <c r="H39" s="39"/>
      <c r="I39" s="41">
        <v>-48318</v>
      </c>
      <c r="J39" s="6"/>
      <c r="K39" s="31">
        <v>-109471</v>
      </c>
      <c r="L39" s="6"/>
      <c r="M39" s="41">
        <v>-93966</v>
      </c>
      <c r="N39" s="42"/>
      <c r="O39" s="74"/>
    </row>
    <row r="40" spans="5:15" ht="9" customHeight="1">
      <c r="E40" s="5"/>
      <c r="G40" s="41"/>
      <c r="H40" s="39"/>
      <c r="I40" s="41"/>
      <c r="J40" s="6"/>
      <c r="K40" s="12"/>
      <c r="L40" s="6"/>
      <c r="M40" s="41"/>
      <c r="N40" s="42"/>
      <c r="O40" s="73"/>
    </row>
    <row r="41" spans="2:15" ht="12.75">
      <c r="B41" t="s">
        <v>130</v>
      </c>
      <c r="E41" s="5"/>
      <c r="G41" s="41">
        <f>+K41+41764</f>
        <v>-42995</v>
      </c>
      <c r="H41" s="39"/>
      <c r="I41" s="41">
        <v>-32258</v>
      </c>
      <c r="J41" s="6"/>
      <c r="K41" s="12">
        <v>-84759</v>
      </c>
      <c r="L41" s="6"/>
      <c r="M41" s="41">
        <v>-64328</v>
      </c>
      <c r="N41" s="42"/>
      <c r="O41" s="73"/>
    </row>
    <row r="42" spans="5:15" ht="9" customHeight="1">
      <c r="E42" s="5"/>
      <c r="G42" s="41"/>
      <c r="H42" s="39"/>
      <c r="I42" s="41"/>
      <c r="J42" s="6"/>
      <c r="K42" s="12"/>
      <c r="L42" s="6"/>
      <c r="M42" s="41"/>
      <c r="N42" s="42"/>
      <c r="O42" s="73"/>
    </row>
    <row r="43" spans="2:15" ht="12.75">
      <c r="B43" s="54" t="s">
        <v>55</v>
      </c>
      <c r="D43" s="10"/>
      <c r="E43" s="5"/>
      <c r="G43" s="41">
        <f>+K43+7295</f>
        <v>-6183</v>
      </c>
      <c r="H43" s="39"/>
      <c r="I43" s="41">
        <v>-6364</v>
      </c>
      <c r="J43" s="6"/>
      <c r="K43" s="12">
        <v>-13478</v>
      </c>
      <c r="L43" s="6"/>
      <c r="M43" s="41">
        <v>-13381</v>
      </c>
      <c r="N43" s="42"/>
      <c r="O43" s="73"/>
    </row>
    <row r="44" spans="5:15" ht="9" customHeight="1">
      <c r="E44" s="5"/>
      <c r="G44" s="47"/>
      <c r="H44" s="62"/>
      <c r="I44" s="47"/>
      <c r="J44" s="63"/>
      <c r="K44" s="28"/>
      <c r="L44" s="63"/>
      <c r="M44" s="47"/>
      <c r="N44" s="42"/>
      <c r="O44" s="73"/>
    </row>
    <row r="45" spans="5:15" ht="9" customHeight="1">
      <c r="E45" s="5"/>
      <c r="G45" s="41"/>
      <c r="H45" s="62"/>
      <c r="I45" s="41"/>
      <c r="J45" s="63"/>
      <c r="K45" s="12"/>
      <c r="L45" s="63"/>
      <c r="M45" s="41"/>
      <c r="N45" s="42"/>
      <c r="O45" s="73"/>
    </row>
    <row r="46" spans="2:15" ht="12.75">
      <c r="B46" s="2" t="s">
        <v>195</v>
      </c>
      <c r="E46" s="5"/>
      <c r="G46" s="41">
        <f>SUM(G37:G44)</f>
        <v>-7889</v>
      </c>
      <c r="H46" s="39"/>
      <c r="I46" s="41">
        <f>SUM(I37:I44)</f>
        <v>3303</v>
      </c>
      <c r="J46" s="6"/>
      <c r="K46" s="12">
        <f>SUM(K37:K45)</f>
        <v>-12401</v>
      </c>
      <c r="L46" s="6"/>
      <c r="M46" s="41">
        <f>SUM(M37:M44)</f>
        <v>29676</v>
      </c>
      <c r="N46" s="42"/>
      <c r="O46" s="73"/>
    </row>
    <row r="47" spans="5:15" ht="9" customHeight="1">
      <c r="E47" s="5"/>
      <c r="G47" s="41"/>
      <c r="H47" s="39"/>
      <c r="I47" s="41"/>
      <c r="J47" s="6"/>
      <c r="K47" s="12"/>
      <c r="L47" s="6"/>
      <c r="M47" s="41"/>
      <c r="N47" s="42"/>
      <c r="O47" s="73"/>
    </row>
    <row r="48" spans="2:15" ht="12.75" hidden="1">
      <c r="B48" s="29" t="s">
        <v>20</v>
      </c>
      <c r="C48" s="29"/>
      <c r="D48" s="30"/>
      <c r="E48" s="114"/>
      <c r="F48" s="29"/>
      <c r="G48" s="48">
        <v>0</v>
      </c>
      <c r="H48" s="40"/>
      <c r="I48" s="48">
        <v>0</v>
      </c>
      <c r="J48" s="32"/>
      <c r="K48" s="31">
        <f>-309+309</f>
        <v>0</v>
      </c>
      <c r="L48" s="32"/>
      <c r="M48" s="48">
        <v>0</v>
      </c>
      <c r="N48" s="42"/>
      <c r="O48" s="73"/>
    </row>
    <row r="49" spans="5:15" ht="9" customHeight="1" hidden="1">
      <c r="E49" s="5"/>
      <c r="G49" s="41"/>
      <c r="H49" s="39"/>
      <c r="I49" s="41"/>
      <c r="J49" s="6"/>
      <c r="K49" s="12"/>
      <c r="L49" s="6"/>
      <c r="M49" s="41"/>
      <c r="N49" s="42"/>
      <c r="O49" s="73"/>
    </row>
    <row r="50" spans="2:15" ht="12.75">
      <c r="B50" t="s">
        <v>21</v>
      </c>
      <c r="E50" s="5"/>
      <c r="G50" s="41"/>
      <c r="H50" s="39"/>
      <c r="I50" s="41"/>
      <c r="J50" s="6"/>
      <c r="K50" s="12"/>
      <c r="L50" s="6"/>
      <c r="M50" s="41"/>
      <c r="N50" s="42"/>
      <c r="O50" s="73"/>
    </row>
    <row r="51" spans="3:15" ht="12.75">
      <c r="C51" t="s">
        <v>22</v>
      </c>
      <c r="E51" s="5"/>
      <c r="G51" s="41">
        <f>+K51+0</f>
        <v>-351</v>
      </c>
      <c r="H51" s="39"/>
      <c r="I51" s="41">
        <v>656</v>
      </c>
      <c r="J51" s="6"/>
      <c r="K51" s="12">
        <v>-351</v>
      </c>
      <c r="L51" s="6"/>
      <c r="M51" s="41">
        <v>650</v>
      </c>
      <c r="N51" s="42"/>
      <c r="O51" s="73"/>
    </row>
    <row r="52" spans="5:15" ht="9" customHeight="1">
      <c r="E52" s="5"/>
      <c r="G52" s="47"/>
      <c r="H52" s="62"/>
      <c r="I52" s="47"/>
      <c r="J52" s="63"/>
      <c r="K52" s="28"/>
      <c r="L52" s="63"/>
      <c r="M52" s="47"/>
      <c r="N52" s="42"/>
      <c r="O52" s="73"/>
    </row>
    <row r="53" spans="5:15" ht="9" customHeight="1">
      <c r="E53" s="5"/>
      <c r="G53" s="41"/>
      <c r="H53" s="62"/>
      <c r="I53" s="41"/>
      <c r="J53" s="63"/>
      <c r="K53" s="12"/>
      <c r="L53" s="63"/>
      <c r="M53" s="41"/>
      <c r="N53" s="42"/>
      <c r="O53" s="73"/>
    </row>
    <row r="54" spans="2:15" ht="12.75">
      <c r="B54" s="2" t="s">
        <v>196</v>
      </c>
      <c r="E54" s="5"/>
      <c r="G54" s="41">
        <f>+SUM(G46:G51)</f>
        <v>-8240</v>
      </c>
      <c r="H54" s="39"/>
      <c r="I54" s="41">
        <f>+SUM(I46:I51)</f>
        <v>3959</v>
      </c>
      <c r="J54" s="6"/>
      <c r="K54" s="12">
        <f>+SUM(K46:K51)</f>
        <v>-12752</v>
      </c>
      <c r="L54" s="6"/>
      <c r="M54" s="41">
        <f>+SUM(M46:M51)</f>
        <v>30326</v>
      </c>
      <c r="N54" s="42"/>
      <c r="O54" s="73"/>
    </row>
    <row r="55" spans="5:15" ht="9" customHeight="1">
      <c r="E55" s="5"/>
      <c r="G55" s="41"/>
      <c r="H55" s="39"/>
      <c r="I55" s="41"/>
      <c r="J55" s="6"/>
      <c r="K55" s="12"/>
      <c r="L55" s="6"/>
      <c r="M55" s="41"/>
      <c r="N55" s="42"/>
      <c r="O55" s="73"/>
    </row>
    <row r="56" spans="2:15" ht="12.75">
      <c r="B56" t="s">
        <v>23</v>
      </c>
      <c r="E56" s="5"/>
      <c r="G56" s="41">
        <f>+K56+1715</f>
        <v>-1423</v>
      </c>
      <c r="H56" s="39"/>
      <c r="I56" s="41">
        <v>-3023</v>
      </c>
      <c r="J56" s="6"/>
      <c r="K56" s="12">
        <v>-3138</v>
      </c>
      <c r="L56" s="6"/>
      <c r="M56" s="41">
        <v>-3953</v>
      </c>
      <c r="N56" s="42"/>
      <c r="O56" s="74"/>
    </row>
    <row r="57" spans="5:15" ht="9" customHeight="1">
      <c r="E57" s="5"/>
      <c r="G57" s="41"/>
      <c r="H57" s="39"/>
      <c r="I57" s="41"/>
      <c r="J57" s="6"/>
      <c r="K57" s="12"/>
      <c r="L57" s="6"/>
      <c r="M57" s="41"/>
      <c r="N57" s="42"/>
      <c r="O57" s="74"/>
    </row>
    <row r="58" spans="2:15" ht="12.75">
      <c r="B58" t="s">
        <v>131</v>
      </c>
      <c r="E58" s="5" t="s">
        <v>193</v>
      </c>
      <c r="G58" s="41">
        <f>+K58+6728</f>
        <v>-10733</v>
      </c>
      <c r="H58" s="39"/>
      <c r="I58" s="41">
        <v>-1190</v>
      </c>
      <c r="J58" s="6"/>
      <c r="K58" s="12">
        <v>-17461</v>
      </c>
      <c r="L58" s="6"/>
      <c r="M58" s="41">
        <v>-9116</v>
      </c>
      <c r="N58" s="42"/>
      <c r="O58" s="74"/>
    </row>
    <row r="59" spans="5:15" ht="9" customHeight="1">
      <c r="E59" s="5"/>
      <c r="G59" s="47"/>
      <c r="H59" s="62"/>
      <c r="I59" s="47"/>
      <c r="J59" s="63"/>
      <c r="K59" s="28"/>
      <c r="L59" s="63"/>
      <c r="M59" s="47"/>
      <c r="N59" s="42"/>
      <c r="O59" s="73"/>
    </row>
    <row r="60" spans="5:15" ht="9" customHeight="1">
      <c r="E60" s="5"/>
      <c r="G60" s="41"/>
      <c r="H60" s="62"/>
      <c r="I60" s="41"/>
      <c r="J60" s="63"/>
      <c r="K60" s="12"/>
      <c r="L60" s="63"/>
      <c r="M60" s="41"/>
      <c r="N60" s="42"/>
      <c r="O60" s="73"/>
    </row>
    <row r="61" spans="2:15" ht="12.75">
      <c r="B61" s="2" t="s">
        <v>197</v>
      </c>
      <c r="E61" s="5"/>
      <c r="G61" s="41">
        <f>+SUM(G54:G58)</f>
        <v>-20396</v>
      </c>
      <c r="H61" s="39"/>
      <c r="I61" s="41">
        <f>+SUM(I54:I58)</f>
        <v>-254</v>
      </c>
      <c r="J61" s="6"/>
      <c r="K61" s="12">
        <f>+SUM(K54:K58)</f>
        <v>-33351</v>
      </c>
      <c r="L61" s="6"/>
      <c r="M61" s="41">
        <f>+SUM(M54:M58)</f>
        <v>17257</v>
      </c>
      <c r="N61" s="42"/>
      <c r="O61" s="73"/>
    </row>
    <row r="62" spans="5:15" ht="9" customHeight="1">
      <c r="E62" s="5"/>
      <c r="G62" s="41"/>
      <c r="H62" s="39"/>
      <c r="I62" s="41"/>
      <c r="J62" s="6"/>
      <c r="K62" s="12"/>
      <c r="L62" s="6"/>
      <c r="M62" s="41"/>
      <c r="N62" s="42"/>
      <c r="O62" s="73"/>
    </row>
    <row r="63" spans="2:15" ht="12.75">
      <c r="B63" t="s">
        <v>24</v>
      </c>
      <c r="E63" s="5"/>
      <c r="G63" s="41">
        <f>+K63+1816</f>
        <v>-382</v>
      </c>
      <c r="H63" s="39"/>
      <c r="I63" s="41">
        <v>649</v>
      </c>
      <c r="J63" s="6"/>
      <c r="K63" s="12">
        <v>-2198</v>
      </c>
      <c r="L63" s="6"/>
      <c r="M63" s="41">
        <v>1959</v>
      </c>
      <c r="N63" s="42"/>
      <c r="O63" s="74"/>
    </row>
    <row r="64" spans="5:15" ht="9" customHeight="1">
      <c r="E64" s="5"/>
      <c r="G64" s="47"/>
      <c r="H64" s="62"/>
      <c r="I64" s="47"/>
      <c r="J64" s="63"/>
      <c r="K64" s="28"/>
      <c r="L64" s="63"/>
      <c r="M64" s="47"/>
      <c r="N64" s="42"/>
      <c r="O64" s="73"/>
    </row>
    <row r="65" spans="5:15" ht="9" customHeight="1">
      <c r="E65" s="5"/>
      <c r="G65" s="41"/>
      <c r="H65" s="62"/>
      <c r="I65" s="41"/>
      <c r="J65" s="63"/>
      <c r="K65" s="6"/>
      <c r="L65" s="63"/>
      <c r="M65" s="41"/>
      <c r="N65" s="42"/>
      <c r="O65" s="73"/>
    </row>
    <row r="66" spans="2:15" ht="12.75">
      <c r="B66" s="2" t="s">
        <v>198</v>
      </c>
      <c r="E66" s="5"/>
      <c r="G66" s="41">
        <f>+SUM(G61:G63)</f>
        <v>-20778</v>
      </c>
      <c r="H66" s="62"/>
      <c r="I66" s="41">
        <f>+SUM(I61:I63)</f>
        <v>395</v>
      </c>
      <c r="J66" s="63"/>
      <c r="K66" s="12">
        <f>+SUM(K61:K63)</f>
        <v>-35549</v>
      </c>
      <c r="L66" s="63"/>
      <c r="M66" s="41">
        <f>+SUM(M61:M63)</f>
        <v>19216</v>
      </c>
      <c r="N66" s="42"/>
      <c r="O66" s="73"/>
    </row>
    <row r="67" spans="7:15" ht="9" customHeight="1" thickBot="1">
      <c r="G67" s="51"/>
      <c r="H67" s="62"/>
      <c r="I67" s="51"/>
      <c r="J67" s="63"/>
      <c r="K67" s="11"/>
      <c r="L67" s="63"/>
      <c r="M67" s="49"/>
      <c r="N67" s="42"/>
      <c r="O67" s="73"/>
    </row>
    <row r="68" spans="7:15" ht="9" customHeight="1" thickTop="1">
      <c r="G68" s="43"/>
      <c r="H68" s="62"/>
      <c r="I68" s="43"/>
      <c r="J68" s="63"/>
      <c r="K68" s="6"/>
      <c r="L68" s="63"/>
      <c r="M68" s="43"/>
      <c r="N68" s="42"/>
      <c r="O68" s="73"/>
    </row>
    <row r="69" spans="2:15" ht="12.75">
      <c r="B69" s="2" t="s">
        <v>25</v>
      </c>
      <c r="E69" s="5" t="s">
        <v>194</v>
      </c>
      <c r="G69" s="50">
        <f>+G66/562965*100</f>
        <v>-3.6908155924435797</v>
      </c>
      <c r="H69" s="39"/>
      <c r="I69" s="50">
        <f>+I66/562965*100</f>
        <v>0.07016421980052046</v>
      </c>
      <c r="J69" s="6"/>
      <c r="K69" s="13">
        <f>+K66/562965*100</f>
        <v>-6.314602151110638</v>
      </c>
      <c r="L69" s="6"/>
      <c r="M69" s="50">
        <f>+M66/562965*100</f>
        <v>3.4133560700931675</v>
      </c>
      <c r="N69" s="8"/>
      <c r="O69" s="75"/>
    </row>
    <row r="70" spans="5:13" ht="9" customHeight="1">
      <c r="E70" s="5"/>
      <c r="G70" s="6"/>
      <c r="H70" s="6"/>
      <c r="I70" s="6"/>
      <c r="J70" s="6"/>
      <c r="K70" s="6"/>
      <c r="L70" s="6"/>
      <c r="M70" s="43"/>
    </row>
    <row r="71" spans="2:13" ht="12.75">
      <c r="B71" s="2" t="s">
        <v>145</v>
      </c>
      <c r="E71" s="5" t="s">
        <v>194</v>
      </c>
      <c r="G71" s="59">
        <v>0</v>
      </c>
      <c r="H71" s="59"/>
      <c r="I71" s="59">
        <v>0</v>
      </c>
      <c r="J71" s="59"/>
      <c r="K71" s="59">
        <v>0</v>
      </c>
      <c r="L71" s="59"/>
      <c r="M71" s="59">
        <v>0</v>
      </c>
    </row>
    <row r="72" ht="9" customHeight="1"/>
    <row r="73" spans="2:13" ht="12.75" customHeight="1">
      <c r="B73" t="s">
        <v>90</v>
      </c>
      <c r="C73" s="125" t="s">
        <v>98</v>
      </c>
      <c r="D73" s="125"/>
      <c r="E73" s="125"/>
      <c r="F73" s="125"/>
      <c r="G73" s="125"/>
      <c r="H73" s="125"/>
      <c r="I73" s="125"/>
      <c r="J73" s="125"/>
      <c r="K73" s="125"/>
      <c r="L73" s="125"/>
      <c r="M73" s="125"/>
    </row>
    <row r="74" spans="3:13" ht="12.75" customHeight="1"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</row>
    <row r="75" ht="4.5" customHeight="1"/>
    <row r="76" spans="2:13" ht="12.75">
      <c r="B76" s="124" t="s">
        <v>158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</row>
    <row r="77" spans="2:13" ht="12.75"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</row>
  </sheetData>
  <mergeCells count="10">
    <mergeCell ref="C73:M74"/>
    <mergeCell ref="B76:M77"/>
    <mergeCell ref="B1:M1"/>
    <mergeCell ref="G9:I9"/>
    <mergeCell ref="K9:M9"/>
    <mergeCell ref="B4:M4"/>
    <mergeCell ref="B5:M5"/>
    <mergeCell ref="G8:I8"/>
    <mergeCell ref="K8:M8"/>
    <mergeCell ref="K7:M7"/>
  </mergeCells>
  <printOptions horizontalCentered="1"/>
  <pageMargins left="0.53" right="0.36" top="0.44" bottom="0.41" header="0.3" footer="0.25"/>
  <pageSetup horizontalDpi="600" verticalDpi="600" orientation="portrait" paperSize="9" scale="93" r:id="rId1"/>
  <headerFooter alignWithMargins="0">
    <oddFooter>&amp;R&amp;"Times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="90" zoomScaleNormal="90" zoomScaleSheetLayoutView="90" workbookViewId="0" topLeftCell="A30">
      <selection activeCell="D45" sqref="D45"/>
    </sheetView>
  </sheetViews>
  <sheetFormatPr defaultColWidth="9.140625" defaultRowHeight="12.75"/>
  <cols>
    <col min="1" max="1" width="2.140625" style="17" customWidth="1"/>
    <col min="2" max="3" width="9.140625" style="17" customWidth="1"/>
    <col min="4" max="4" width="34.00390625" style="17" customWidth="1"/>
    <col min="5" max="5" width="1.7109375" style="17" customWidth="1"/>
    <col min="6" max="6" width="11.7109375" style="18" customWidth="1"/>
    <col min="7" max="7" width="1.7109375" style="17" customWidth="1"/>
    <col min="8" max="8" width="11.7109375" style="18" customWidth="1"/>
    <col min="9" max="9" width="1.7109375" style="17" customWidth="1"/>
    <col min="10" max="10" width="11.7109375" style="18" customWidth="1"/>
    <col min="11" max="11" width="1.7109375" style="17" customWidth="1"/>
    <col min="12" max="12" width="11.7109375" style="18" customWidth="1"/>
    <col min="13" max="13" width="1.7109375" style="17" customWidth="1"/>
    <col min="14" max="14" width="12.8515625" style="17" customWidth="1"/>
    <col min="15" max="15" width="1.7109375" style="17" customWidth="1"/>
    <col min="16" max="16" width="11.7109375" style="18" hidden="1" customWidth="1"/>
    <col min="17" max="17" width="1.7109375" style="17" hidden="1" customWidth="1"/>
    <col min="18" max="18" width="11.8515625" style="17" customWidth="1"/>
    <col min="19" max="19" width="1.7109375" style="17" customWidth="1"/>
    <col min="20" max="20" width="11.7109375" style="18" customWidth="1"/>
    <col min="21" max="21" width="1.7109375" style="17" customWidth="1"/>
    <col min="22" max="22" width="14.28125" style="18" customWidth="1"/>
    <col min="23" max="23" width="9.140625" style="17" customWidth="1"/>
    <col min="24" max="24" width="11.7109375" style="17" bestFit="1" customWidth="1"/>
    <col min="25" max="16384" width="9.140625" style="17" customWidth="1"/>
  </cols>
  <sheetData>
    <row r="1" spans="1:22" ht="20.25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1:22" ht="12.75" customHeight="1">
      <c r="A2" s="2" t="s">
        <v>148</v>
      </c>
      <c r="V2" s="20"/>
    </row>
    <row r="3" ht="15.75">
      <c r="V3" s="20"/>
    </row>
    <row r="4" spans="1:22" ht="15.75">
      <c r="A4" s="131" t="s">
        <v>29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</row>
    <row r="5" spans="1:22" ht="15.75">
      <c r="A5" s="131" t="s">
        <v>212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</row>
    <row r="6" ht="11.25" customHeight="1"/>
    <row r="7" spans="10:20" ht="15.75">
      <c r="J7" s="19"/>
      <c r="L7" s="17"/>
      <c r="M7" s="20" t="s">
        <v>30</v>
      </c>
      <c r="T7" s="21" t="s">
        <v>31</v>
      </c>
    </row>
    <row r="8" spans="10:20" ht="15.75">
      <c r="J8" s="19"/>
      <c r="L8" s="20"/>
      <c r="R8" s="20" t="s">
        <v>171</v>
      </c>
      <c r="T8" s="21"/>
    </row>
    <row r="9" spans="10:20" ht="15.75">
      <c r="J9" s="19"/>
      <c r="L9" s="20"/>
      <c r="R9" s="20" t="s">
        <v>172</v>
      </c>
      <c r="T9" s="21"/>
    </row>
    <row r="10" spans="12:18" ht="15.75">
      <c r="L10" s="20" t="s">
        <v>32</v>
      </c>
      <c r="R10" s="20" t="s">
        <v>173</v>
      </c>
    </row>
    <row r="11" spans="6:22" ht="15.75">
      <c r="F11" s="20"/>
      <c r="G11" s="22"/>
      <c r="H11" s="20"/>
      <c r="I11" s="22"/>
      <c r="J11" s="20"/>
      <c r="K11" s="22"/>
      <c r="L11" s="20" t="s">
        <v>33</v>
      </c>
      <c r="M11" s="22"/>
      <c r="N11" s="22"/>
      <c r="O11" s="22"/>
      <c r="P11" s="20" t="s">
        <v>52</v>
      </c>
      <c r="Q11" s="22"/>
      <c r="R11" s="20" t="s">
        <v>174</v>
      </c>
      <c r="S11" s="22"/>
      <c r="T11" s="20"/>
      <c r="U11" s="22"/>
      <c r="V11" s="20"/>
    </row>
    <row r="12" spans="6:22" ht="15.75">
      <c r="F12" s="20" t="s">
        <v>34</v>
      </c>
      <c r="G12" s="22"/>
      <c r="H12" s="20" t="s">
        <v>35</v>
      </c>
      <c r="I12" s="22"/>
      <c r="J12" s="20" t="s">
        <v>36</v>
      </c>
      <c r="K12" s="22"/>
      <c r="L12" s="20" t="s">
        <v>37</v>
      </c>
      <c r="M12" s="22"/>
      <c r="N12" s="20" t="s">
        <v>38</v>
      </c>
      <c r="O12" s="22"/>
      <c r="P12" s="20" t="s">
        <v>53</v>
      </c>
      <c r="Q12" s="22"/>
      <c r="R12" s="20" t="s">
        <v>175</v>
      </c>
      <c r="S12" s="22"/>
      <c r="T12" s="20" t="s">
        <v>39</v>
      </c>
      <c r="U12" s="22"/>
      <c r="V12" s="20"/>
    </row>
    <row r="13" spans="6:22" ht="15.75">
      <c r="F13" s="20" t="s">
        <v>38</v>
      </c>
      <c r="G13" s="22"/>
      <c r="H13" s="20" t="s">
        <v>40</v>
      </c>
      <c r="I13" s="22"/>
      <c r="J13" s="20" t="s">
        <v>41</v>
      </c>
      <c r="K13" s="22"/>
      <c r="L13" s="20" t="s">
        <v>36</v>
      </c>
      <c r="M13" s="22"/>
      <c r="N13" s="20" t="s">
        <v>36</v>
      </c>
      <c r="O13" s="22"/>
      <c r="P13" s="20" t="s">
        <v>36</v>
      </c>
      <c r="Q13" s="22"/>
      <c r="R13" s="110" t="s">
        <v>176</v>
      </c>
      <c r="S13" s="22"/>
      <c r="T13" s="20" t="s">
        <v>42</v>
      </c>
      <c r="U13" s="22"/>
      <c r="V13" s="20" t="s">
        <v>43</v>
      </c>
    </row>
    <row r="14" spans="1:22" ht="15.75">
      <c r="A14" s="22" t="s">
        <v>44</v>
      </c>
      <c r="D14" s="68"/>
      <c r="F14" s="20" t="s">
        <v>28</v>
      </c>
      <c r="G14" s="22"/>
      <c r="H14" s="20" t="s">
        <v>28</v>
      </c>
      <c r="I14" s="22"/>
      <c r="J14" s="20" t="s">
        <v>28</v>
      </c>
      <c r="K14" s="22"/>
      <c r="L14" s="20" t="s">
        <v>28</v>
      </c>
      <c r="M14" s="22"/>
      <c r="N14" s="20" t="s">
        <v>28</v>
      </c>
      <c r="O14" s="22"/>
      <c r="P14" s="20" t="s">
        <v>28</v>
      </c>
      <c r="Q14" s="22"/>
      <c r="R14" s="20" t="s">
        <v>28</v>
      </c>
      <c r="S14" s="22"/>
      <c r="T14" s="20" t="s">
        <v>28</v>
      </c>
      <c r="U14" s="22"/>
      <c r="V14" s="20" t="s">
        <v>28</v>
      </c>
    </row>
    <row r="15" spans="4:14" ht="11.25" customHeight="1">
      <c r="D15" s="68"/>
      <c r="N15" s="18"/>
    </row>
    <row r="16" spans="1:23" ht="15.75">
      <c r="A16" s="76" t="s">
        <v>133</v>
      </c>
      <c r="B16" s="34"/>
      <c r="C16" s="34"/>
      <c r="D16" s="69"/>
      <c r="E16" s="34"/>
      <c r="F16" s="35">
        <v>562965</v>
      </c>
      <c r="G16" s="45"/>
      <c r="H16" s="35">
        <v>595505</v>
      </c>
      <c r="I16" s="45"/>
      <c r="J16" s="35">
        <v>200533</v>
      </c>
      <c r="K16" s="45"/>
      <c r="L16" s="35">
        <v>2943</v>
      </c>
      <c r="M16" s="45"/>
      <c r="N16" s="35">
        <v>9712</v>
      </c>
      <c r="O16" s="45"/>
      <c r="P16" s="35">
        <v>0</v>
      </c>
      <c r="Q16" s="45"/>
      <c r="R16" s="45">
        <v>0</v>
      </c>
      <c r="S16" s="45"/>
      <c r="T16" s="35">
        <v>210264</v>
      </c>
      <c r="U16" s="45"/>
      <c r="V16" s="35">
        <f>SUM(F16:T16)</f>
        <v>1581922</v>
      </c>
      <c r="W16" s="34"/>
    </row>
    <row r="17" spans="1:23" ht="15.75">
      <c r="A17" s="34" t="s">
        <v>179</v>
      </c>
      <c r="B17" s="34"/>
      <c r="C17" s="34"/>
      <c r="D17" s="69"/>
      <c r="E17" s="34"/>
      <c r="F17" s="111">
        <v>0</v>
      </c>
      <c r="G17" s="45"/>
      <c r="H17" s="111">
        <v>0</v>
      </c>
      <c r="I17" s="45"/>
      <c r="J17" s="111">
        <v>0</v>
      </c>
      <c r="K17" s="45"/>
      <c r="L17" s="111">
        <v>0</v>
      </c>
      <c r="M17" s="45"/>
      <c r="N17" s="111">
        <v>0</v>
      </c>
      <c r="O17" s="45"/>
      <c r="P17" s="35"/>
      <c r="Q17" s="45"/>
      <c r="R17" s="118">
        <v>7681</v>
      </c>
      <c r="S17" s="45"/>
      <c r="T17" s="111">
        <v>0</v>
      </c>
      <c r="U17" s="45"/>
      <c r="V17" s="111">
        <f>SUM(F17:T17)</f>
        <v>7681</v>
      </c>
      <c r="W17" s="34"/>
    </row>
    <row r="18" spans="1:23" ht="15.75">
      <c r="A18" s="76" t="s">
        <v>178</v>
      </c>
      <c r="B18" s="34"/>
      <c r="C18" s="34"/>
      <c r="D18" s="69"/>
      <c r="E18" s="34"/>
      <c r="F18" s="35">
        <f>SUM(F16:F17)</f>
        <v>562965</v>
      </c>
      <c r="G18" s="45"/>
      <c r="H18" s="35">
        <f>SUM(H16:H17)</f>
        <v>595505</v>
      </c>
      <c r="I18" s="45"/>
      <c r="J18" s="35">
        <f>SUM(J16:J17)</f>
        <v>200533</v>
      </c>
      <c r="K18" s="45"/>
      <c r="L18" s="35">
        <f>SUM(L16:L17)</f>
        <v>2943</v>
      </c>
      <c r="M18" s="45"/>
      <c r="N18" s="35">
        <f>SUM(N16:N17)</f>
        <v>9712</v>
      </c>
      <c r="O18" s="45"/>
      <c r="P18" s="35"/>
      <c r="Q18" s="45"/>
      <c r="R18" s="35">
        <f>SUM(R16:R17)</f>
        <v>7681</v>
      </c>
      <c r="S18" s="45"/>
      <c r="T18" s="35">
        <f>SUM(T16:T17)</f>
        <v>210264</v>
      </c>
      <c r="U18" s="45"/>
      <c r="V18" s="35">
        <f>SUM(V16:V17)</f>
        <v>1589603</v>
      </c>
      <c r="W18" s="34"/>
    </row>
    <row r="19" spans="1:23" ht="15.75">
      <c r="A19" s="34" t="s">
        <v>104</v>
      </c>
      <c r="B19" s="34"/>
      <c r="C19" s="34"/>
      <c r="D19" s="69"/>
      <c r="E19" s="34"/>
      <c r="F19" s="35"/>
      <c r="G19" s="45"/>
      <c r="H19" s="35"/>
      <c r="I19" s="45"/>
      <c r="J19" s="35"/>
      <c r="K19" s="45"/>
      <c r="L19" s="35"/>
      <c r="M19" s="45"/>
      <c r="N19" s="35"/>
      <c r="O19" s="45"/>
      <c r="P19" s="35"/>
      <c r="Q19" s="45"/>
      <c r="R19" s="45"/>
      <c r="S19" s="45"/>
      <c r="T19" s="35"/>
      <c r="U19" s="45"/>
      <c r="V19" s="35"/>
      <c r="W19" s="34"/>
    </row>
    <row r="20" spans="1:22" ht="15.75">
      <c r="A20" s="34"/>
      <c r="B20" s="34" t="s">
        <v>112</v>
      </c>
      <c r="C20" s="34"/>
      <c r="D20" s="69"/>
      <c r="E20" s="34"/>
      <c r="F20" s="35"/>
      <c r="G20" s="45"/>
      <c r="H20" s="35"/>
      <c r="I20" s="45"/>
      <c r="J20" s="35"/>
      <c r="K20" s="45"/>
      <c r="L20" s="35"/>
      <c r="M20" s="45"/>
      <c r="N20" s="35"/>
      <c r="O20" s="45"/>
      <c r="P20" s="35"/>
      <c r="Q20" s="45"/>
      <c r="R20" s="45"/>
      <c r="S20" s="45"/>
      <c r="T20" s="35"/>
      <c r="U20" s="45"/>
      <c r="V20" s="35"/>
    </row>
    <row r="21" spans="1:22" ht="15.75">
      <c r="A21" s="77" t="s">
        <v>111</v>
      </c>
      <c r="B21" s="34" t="s">
        <v>45</v>
      </c>
      <c r="C21" s="34"/>
      <c r="D21" s="69"/>
      <c r="E21" s="34"/>
      <c r="F21" s="35">
        <v>0</v>
      </c>
      <c r="G21" s="45"/>
      <c r="H21" s="35">
        <v>0</v>
      </c>
      <c r="I21" s="45"/>
      <c r="J21" s="35">
        <v>0</v>
      </c>
      <c r="K21" s="45"/>
      <c r="L21" s="35">
        <v>1363</v>
      </c>
      <c r="M21" s="45"/>
      <c r="N21" s="35">
        <v>0</v>
      </c>
      <c r="O21" s="45"/>
      <c r="P21" s="35">
        <v>0</v>
      </c>
      <c r="Q21" s="45"/>
      <c r="R21" s="45">
        <v>0</v>
      </c>
      <c r="S21" s="45"/>
      <c r="T21" s="35">
        <v>0</v>
      </c>
      <c r="U21" s="45"/>
      <c r="V21" s="35">
        <f>SUM(F21:T21)</f>
        <v>1363</v>
      </c>
    </row>
    <row r="22" spans="1:22" ht="15.75">
      <c r="A22" s="77" t="s">
        <v>111</v>
      </c>
      <c r="B22" s="34" t="s">
        <v>177</v>
      </c>
      <c r="C22" s="34"/>
      <c r="D22" s="69"/>
      <c r="E22" s="34"/>
      <c r="F22" s="35">
        <v>0</v>
      </c>
      <c r="G22" s="45"/>
      <c r="H22" s="35">
        <v>0</v>
      </c>
      <c r="I22" s="45"/>
      <c r="J22" s="35">
        <v>0</v>
      </c>
      <c r="K22" s="45"/>
      <c r="L22" s="35">
        <v>0</v>
      </c>
      <c r="M22" s="45"/>
      <c r="N22" s="35">
        <v>0</v>
      </c>
      <c r="O22" s="45"/>
      <c r="P22" s="35"/>
      <c r="Q22" s="45"/>
      <c r="R22" s="117">
        <v>-4332</v>
      </c>
      <c r="S22" s="45"/>
      <c r="T22" s="35">
        <v>0</v>
      </c>
      <c r="U22" s="45"/>
      <c r="V22" s="35">
        <f>SUM(F22:T22)</f>
        <v>-4332</v>
      </c>
    </row>
    <row r="23" spans="1:22" ht="15.75">
      <c r="A23" s="34" t="s">
        <v>71</v>
      </c>
      <c r="B23" s="34"/>
      <c r="C23" s="34"/>
      <c r="D23" s="69"/>
      <c r="E23" s="34"/>
      <c r="F23" s="35">
        <v>0</v>
      </c>
      <c r="G23" s="45"/>
      <c r="H23" s="35">
        <v>0</v>
      </c>
      <c r="I23" s="45"/>
      <c r="J23" s="35">
        <v>0</v>
      </c>
      <c r="K23" s="45"/>
      <c r="L23" s="35">
        <v>0</v>
      </c>
      <c r="M23" s="45"/>
      <c r="N23" s="35">
        <v>0</v>
      </c>
      <c r="O23" s="45"/>
      <c r="P23" s="35">
        <v>0</v>
      </c>
      <c r="Q23" s="45"/>
      <c r="R23" s="45">
        <v>0</v>
      </c>
      <c r="S23" s="45"/>
      <c r="T23" s="35">
        <f>+'P&amp;L'!M66</f>
        <v>19216</v>
      </c>
      <c r="U23" s="45"/>
      <c r="V23" s="35">
        <f>SUM(F23:T23)</f>
        <v>19216</v>
      </c>
    </row>
    <row r="24" spans="1:22" ht="15.75" hidden="1">
      <c r="A24" s="17" t="s">
        <v>74</v>
      </c>
      <c r="D24" s="68"/>
      <c r="F24" s="23">
        <v>0</v>
      </c>
      <c r="G24" s="45"/>
      <c r="H24" s="23">
        <v>0</v>
      </c>
      <c r="I24" s="45"/>
      <c r="J24" s="23">
        <v>0</v>
      </c>
      <c r="K24" s="45"/>
      <c r="L24" s="23">
        <v>0</v>
      </c>
      <c r="M24" s="45"/>
      <c r="N24" s="23">
        <v>0</v>
      </c>
      <c r="O24" s="45"/>
      <c r="P24" s="23">
        <v>0</v>
      </c>
      <c r="Q24" s="24"/>
      <c r="R24" s="24"/>
      <c r="S24" s="45"/>
      <c r="T24" s="23">
        <v>0</v>
      </c>
      <c r="U24" s="45"/>
      <c r="V24" s="23">
        <f>SUM(F24:T24)</f>
        <v>0</v>
      </c>
    </row>
    <row r="25" spans="1:22" ht="15.75">
      <c r="A25" s="17" t="s">
        <v>47</v>
      </c>
      <c r="D25" s="68"/>
      <c r="F25" s="23">
        <v>0</v>
      </c>
      <c r="G25" s="45"/>
      <c r="H25" s="23">
        <v>0</v>
      </c>
      <c r="I25" s="45"/>
      <c r="J25" s="23">
        <v>0</v>
      </c>
      <c r="K25" s="45"/>
      <c r="L25" s="23">
        <v>0</v>
      </c>
      <c r="M25" s="45"/>
      <c r="N25" s="23">
        <v>0</v>
      </c>
      <c r="O25" s="45"/>
      <c r="P25" s="23">
        <v>0</v>
      </c>
      <c r="Q25" s="24"/>
      <c r="R25" s="24"/>
      <c r="S25" s="45"/>
      <c r="T25" s="23">
        <v>-34453</v>
      </c>
      <c r="U25" s="45"/>
      <c r="V25" s="23">
        <f>SUM(F25:T25)</f>
        <v>-34453</v>
      </c>
    </row>
    <row r="26" spans="1:22" ht="15.75">
      <c r="A26" s="17" t="s">
        <v>89</v>
      </c>
      <c r="D26" s="68"/>
      <c r="F26" s="23"/>
      <c r="G26" s="45"/>
      <c r="H26" s="23"/>
      <c r="I26" s="45"/>
      <c r="J26" s="23"/>
      <c r="K26" s="45"/>
      <c r="L26" s="23"/>
      <c r="M26" s="45"/>
      <c r="N26" s="23"/>
      <c r="O26" s="45"/>
      <c r="P26" s="23"/>
      <c r="Q26" s="24"/>
      <c r="R26" s="24"/>
      <c r="S26" s="45"/>
      <c r="T26" s="23"/>
      <c r="U26" s="45"/>
      <c r="V26" s="23"/>
    </row>
    <row r="27" spans="2:24" ht="15.75">
      <c r="B27" s="17" t="s">
        <v>144</v>
      </c>
      <c r="D27" s="68"/>
      <c r="F27" s="23">
        <v>0</v>
      </c>
      <c r="G27" s="45"/>
      <c r="H27" s="23">
        <v>0</v>
      </c>
      <c r="I27" s="45"/>
      <c r="J27" s="23">
        <v>0</v>
      </c>
      <c r="K27" s="45"/>
      <c r="L27" s="23">
        <v>0</v>
      </c>
      <c r="M27" s="45"/>
      <c r="N27" s="23">
        <v>-759</v>
      </c>
      <c r="O27" s="45"/>
      <c r="P27" s="23"/>
      <c r="Q27" s="24"/>
      <c r="R27" s="24"/>
      <c r="S27" s="45"/>
      <c r="T27" s="23">
        <v>0</v>
      </c>
      <c r="U27" s="45"/>
      <c r="V27" s="23">
        <f>SUM(F27:T27)</f>
        <v>-759</v>
      </c>
      <c r="X27" s="37"/>
    </row>
    <row r="28" spans="1:22" ht="15.75" hidden="1">
      <c r="A28" s="17" t="s">
        <v>115</v>
      </c>
      <c r="D28" s="68"/>
      <c r="F28" s="23"/>
      <c r="G28" s="45"/>
      <c r="H28" s="23"/>
      <c r="I28" s="45"/>
      <c r="J28" s="23"/>
      <c r="K28" s="45"/>
      <c r="L28" s="23"/>
      <c r="M28" s="45"/>
      <c r="N28" s="23"/>
      <c r="O28" s="45"/>
      <c r="P28" s="23"/>
      <c r="Q28" s="24"/>
      <c r="R28" s="24"/>
      <c r="S28" s="45"/>
      <c r="T28" s="23"/>
      <c r="U28" s="45"/>
      <c r="V28" s="23"/>
    </row>
    <row r="29" spans="2:22" ht="15.75" hidden="1">
      <c r="B29" s="17" t="s">
        <v>116</v>
      </c>
      <c r="D29" s="68"/>
      <c r="F29" s="23">
        <v>0</v>
      </c>
      <c r="G29" s="45"/>
      <c r="H29" s="23">
        <v>0</v>
      </c>
      <c r="I29" s="45"/>
      <c r="J29" s="23">
        <v>0</v>
      </c>
      <c r="K29" s="45"/>
      <c r="L29" s="23">
        <v>0</v>
      </c>
      <c r="M29" s="45"/>
      <c r="N29" s="23">
        <v>0</v>
      </c>
      <c r="O29" s="45"/>
      <c r="P29" s="23"/>
      <c r="Q29" s="24"/>
      <c r="R29" s="24"/>
      <c r="S29" s="45"/>
      <c r="T29" s="23">
        <v>0</v>
      </c>
      <c r="U29" s="45"/>
      <c r="V29" s="23">
        <f>SUM(F29:T29)</f>
        <v>0</v>
      </c>
    </row>
    <row r="30" spans="1:24" ht="16.5" thickBot="1">
      <c r="A30" s="22" t="s">
        <v>213</v>
      </c>
      <c r="D30" s="68"/>
      <c r="F30" s="14">
        <f>SUM(F18:F23)</f>
        <v>562965</v>
      </c>
      <c r="G30" s="45"/>
      <c r="H30" s="14">
        <f>SUM(H18:H23)</f>
        <v>595505</v>
      </c>
      <c r="I30" s="45"/>
      <c r="J30" s="14">
        <f>SUM(J18:J23)</f>
        <v>200533</v>
      </c>
      <c r="K30" s="45"/>
      <c r="L30" s="14">
        <f>SUM(L18:L23)</f>
        <v>4306</v>
      </c>
      <c r="M30" s="45"/>
      <c r="N30" s="14">
        <f>SUM(N18:N27)</f>
        <v>8953</v>
      </c>
      <c r="O30" s="45"/>
      <c r="P30" s="14">
        <f>SUM(P16:P25)</f>
        <v>0</v>
      </c>
      <c r="Q30" s="15"/>
      <c r="R30" s="14">
        <f>SUM(R18:R23)</f>
        <v>3349</v>
      </c>
      <c r="S30" s="45"/>
      <c r="T30" s="14">
        <f>SUM(T18:T27)</f>
        <v>195027</v>
      </c>
      <c r="U30" s="45"/>
      <c r="V30" s="14">
        <f>SUM(V18:V27)</f>
        <v>1570638</v>
      </c>
      <c r="X30" s="37"/>
    </row>
    <row r="31" spans="1:21" ht="11.25" customHeight="1">
      <c r="A31" s="68"/>
      <c r="B31" s="68"/>
      <c r="C31" s="68"/>
      <c r="D31" s="68"/>
      <c r="G31" s="34"/>
      <c r="I31" s="34"/>
      <c r="K31" s="34"/>
      <c r="M31" s="34"/>
      <c r="O31" s="34"/>
      <c r="S31" s="34"/>
      <c r="U31" s="34"/>
    </row>
    <row r="32" spans="1:21" ht="11.25" customHeight="1">
      <c r="A32" s="68"/>
      <c r="B32" s="68"/>
      <c r="C32" s="68"/>
      <c r="D32" s="68"/>
      <c r="G32" s="34"/>
      <c r="I32" s="34"/>
      <c r="K32" s="34"/>
      <c r="M32" s="34"/>
      <c r="O32" s="34"/>
      <c r="S32" s="34"/>
      <c r="U32" s="34"/>
    </row>
    <row r="33" spans="1:22" ht="15.75">
      <c r="A33" s="76" t="s">
        <v>160</v>
      </c>
      <c r="F33" s="23">
        <v>562965</v>
      </c>
      <c r="G33" s="45"/>
      <c r="H33" s="23">
        <v>595505</v>
      </c>
      <c r="I33" s="45"/>
      <c r="J33" s="23">
        <v>200533</v>
      </c>
      <c r="K33" s="45"/>
      <c r="L33" s="23">
        <v>1711</v>
      </c>
      <c r="M33" s="45"/>
      <c r="N33" s="23">
        <v>6863</v>
      </c>
      <c r="O33" s="45"/>
      <c r="P33" s="23">
        <v>0</v>
      </c>
      <c r="Q33" s="24"/>
      <c r="R33" s="24">
        <v>0</v>
      </c>
      <c r="S33" s="45"/>
      <c r="T33" s="23">
        <v>-281040</v>
      </c>
      <c r="U33" s="45"/>
      <c r="V33" s="35">
        <f>SUM(F33:T33)</f>
        <v>1086537</v>
      </c>
    </row>
    <row r="34" spans="1:22" ht="15.75">
      <c r="A34" s="34" t="s">
        <v>179</v>
      </c>
      <c r="F34" s="111">
        <v>0</v>
      </c>
      <c r="G34" s="45"/>
      <c r="H34" s="111">
        <v>0</v>
      </c>
      <c r="I34" s="45"/>
      <c r="J34" s="111">
        <v>0</v>
      </c>
      <c r="K34" s="45"/>
      <c r="L34" s="111">
        <v>0</v>
      </c>
      <c r="M34" s="45"/>
      <c r="N34" s="111">
        <v>0</v>
      </c>
      <c r="O34" s="45"/>
      <c r="P34" s="23"/>
      <c r="Q34" s="24"/>
      <c r="R34" s="118">
        <v>2563</v>
      </c>
      <c r="S34" s="45"/>
      <c r="T34" s="111">
        <v>0</v>
      </c>
      <c r="U34" s="45"/>
      <c r="V34" s="111">
        <f>SUM(F34:T34)</f>
        <v>2563</v>
      </c>
    </row>
    <row r="35" spans="1:24" ht="15.75">
      <c r="A35" s="76" t="s">
        <v>178</v>
      </c>
      <c r="F35" s="23">
        <f>SUM(F33:F34)</f>
        <v>562965</v>
      </c>
      <c r="G35" s="45"/>
      <c r="H35" s="23">
        <f>SUM(H33:H34)</f>
        <v>595505</v>
      </c>
      <c r="I35" s="45"/>
      <c r="J35" s="23">
        <f>SUM(J33:J34)</f>
        <v>200533</v>
      </c>
      <c r="K35" s="45"/>
      <c r="L35" s="23">
        <f>SUM(L33:L34)</f>
        <v>1711</v>
      </c>
      <c r="M35" s="45"/>
      <c r="N35" s="23">
        <f>SUM(N33:N34)</f>
        <v>6863</v>
      </c>
      <c r="O35" s="45"/>
      <c r="P35" s="23"/>
      <c r="Q35" s="24"/>
      <c r="R35" s="24">
        <f>SUM(R33:R34)</f>
        <v>2563</v>
      </c>
      <c r="S35" s="45"/>
      <c r="T35" s="23">
        <f>SUM(T33:T34)</f>
        <v>-281040</v>
      </c>
      <c r="U35" s="45"/>
      <c r="V35" s="35">
        <f>SUM(V33:V34)</f>
        <v>1089100</v>
      </c>
      <c r="X35" s="37">
        <f>+V35-'Bal. Sheet'!H45</f>
        <v>0</v>
      </c>
    </row>
    <row r="36" spans="1:22" ht="15.75">
      <c r="A36" s="34" t="s">
        <v>134</v>
      </c>
      <c r="B36" s="34"/>
      <c r="C36" s="34"/>
      <c r="D36" s="34"/>
      <c r="E36" s="34"/>
      <c r="F36" s="35"/>
      <c r="G36" s="45"/>
      <c r="H36" s="35"/>
      <c r="I36" s="45"/>
      <c r="J36" s="35"/>
      <c r="K36" s="45"/>
      <c r="L36" s="35"/>
      <c r="M36" s="45"/>
      <c r="N36" s="35"/>
      <c r="O36" s="45"/>
      <c r="P36" s="35">
        <v>0</v>
      </c>
      <c r="Q36" s="45"/>
      <c r="R36" s="45"/>
      <c r="S36" s="45"/>
      <c r="T36" s="35"/>
      <c r="U36" s="45"/>
      <c r="V36" s="35"/>
    </row>
    <row r="37" spans="1:22" ht="15.75">
      <c r="A37" s="34"/>
      <c r="B37" s="34" t="s">
        <v>46</v>
      </c>
      <c r="C37" s="34"/>
      <c r="D37" s="34"/>
      <c r="E37" s="34"/>
      <c r="F37" s="35"/>
      <c r="G37" s="45"/>
      <c r="H37" s="35"/>
      <c r="I37" s="45"/>
      <c r="J37" s="35"/>
      <c r="K37" s="45"/>
      <c r="L37" s="35"/>
      <c r="M37" s="45"/>
      <c r="N37" s="35"/>
      <c r="O37" s="45"/>
      <c r="P37" s="35"/>
      <c r="Q37" s="45"/>
      <c r="R37" s="45"/>
      <c r="S37" s="45"/>
      <c r="T37" s="35"/>
      <c r="U37" s="45"/>
      <c r="V37" s="35"/>
    </row>
    <row r="38" spans="1:22" ht="15.75">
      <c r="A38" s="77" t="s">
        <v>111</v>
      </c>
      <c r="B38" s="34" t="s">
        <v>45</v>
      </c>
      <c r="C38" s="34"/>
      <c r="D38" s="34"/>
      <c r="E38" s="34"/>
      <c r="F38" s="35">
        <v>0</v>
      </c>
      <c r="G38" s="45"/>
      <c r="H38" s="35">
        <v>0</v>
      </c>
      <c r="I38" s="45"/>
      <c r="J38" s="35">
        <v>0</v>
      </c>
      <c r="K38" s="45"/>
      <c r="L38" s="35">
        <v>-2821</v>
      </c>
      <c r="M38" s="45"/>
      <c r="N38" s="35">
        <v>0</v>
      </c>
      <c r="O38" s="45"/>
      <c r="P38" s="35">
        <v>0</v>
      </c>
      <c r="Q38" s="45"/>
      <c r="R38" s="45">
        <v>0</v>
      </c>
      <c r="S38" s="45"/>
      <c r="T38" s="35">
        <v>0</v>
      </c>
      <c r="U38" s="45"/>
      <c r="V38" s="35">
        <f>SUM(F38:T38)</f>
        <v>-2821</v>
      </c>
    </row>
    <row r="39" spans="1:22" ht="15.75">
      <c r="A39" s="77" t="s">
        <v>111</v>
      </c>
      <c r="B39" s="34" t="s">
        <v>177</v>
      </c>
      <c r="C39" s="34"/>
      <c r="D39" s="34"/>
      <c r="E39" s="34"/>
      <c r="F39" s="35">
        <v>0</v>
      </c>
      <c r="G39" s="45"/>
      <c r="H39" s="35">
        <v>0</v>
      </c>
      <c r="I39" s="45"/>
      <c r="J39" s="35">
        <v>0</v>
      </c>
      <c r="K39" s="45"/>
      <c r="L39" s="35">
        <v>0</v>
      </c>
      <c r="M39" s="45"/>
      <c r="N39" s="35">
        <v>0</v>
      </c>
      <c r="O39" s="45"/>
      <c r="P39" s="35"/>
      <c r="Q39" s="45"/>
      <c r="R39" s="117">
        <v>47040</v>
      </c>
      <c r="S39" s="45"/>
      <c r="T39" s="35">
        <v>0</v>
      </c>
      <c r="U39" s="45"/>
      <c r="V39" s="35">
        <f>SUM(F39:T39)</f>
        <v>47040</v>
      </c>
    </row>
    <row r="40" spans="1:22" ht="15.75">
      <c r="A40" s="34" t="s">
        <v>222</v>
      </c>
      <c r="B40" s="34"/>
      <c r="C40" s="34"/>
      <c r="D40" s="34"/>
      <c r="E40" s="34"/>
      <c r="F40" s="35">
        <v>0</v>
      </c>
      <c r="G40" s="45"/>
      <c r="H40" s="35">
        <v>0</v>
      </c>
      <c r="I40" s="45"/>
      <c r="J40" s="35">
        <v>0</v>
      </c>
      <c r="K40" s="45"/>
      <c r="L40" s="35">
        <v>0</v>
      </c>
      <c r="M40" s="45"/>
      <c r="N40" s="35">
        <v>0</v>
      </c>
      <c r="O40" s="45"/>
      <c r="P40" s="35">
        <v>0</v>
      </c>
      <c r="Q40" s="45"/>
      <c r="R40" s="45">
        <v>0</v>
      </c>
      <c r="S40" s="45"/>
      <c r="T40" s="35">
        <f>+'P&amp;L'!K66</f>
        <v>-35549</v>
      </c>
      <c r="U40" s="121"/>
      <c r="V40" s="35">
        <f>SUM(F40:T40)</f>
        <v>-35549</v>
      </c>
    </row>
    <row r="41" spans="1:22" ht="15.75" hidden="1">
      <c r="A41" s="17" t="s">
        <v>74</v>
      </c>
      <c r="F41" s="23">
        <v>0</v>
      </c>
      <c r="G41" s="45"/>
      <c r="H41" s="23">
        <v>0</v>
      </c>
      <c r="I41" s="45"/>
      <c r="J41" s="23">
        <v>0</v>
      </c>
      <c r="K41" s="45"/>
      <c r="L41" s="23">
        <v>0</v>
      </c>
      <c r="M41" s="45"/>
      <c r="N41" s="23">
        <v>0</v>
      </c>
      <c r="O41" s="45"/>
      <c r="P41" s="23"/>
      <c r="Q41" s="24"/>
      <c r="R41" s="24">
        <v>0</v>
      </c>
      <c r="S41" s="45"/>
      <c r="T41" s="23">
        <v>0</v>
      </c>
      <c r="U41" s="45"/>
      <c r="V41" s="23">
        <f>SUM(F41:T41)</f>
        <v>0</v>
      </c>
    </row>
    <row r="42" spans="1:22" ht="15.75">
      <c r="A42" s="17" t="s">
        <v>47</v>
      </c>
      <c r="F42" s="23">
        <v>0</v>
      </c>
      <c r="G42" s="45"/>
      <c r="H42" s="23">
        <v>0</v>
      </c>
      <c r="I42" s="45"/>
      <c r="J42" s="23">
        <v>0</v>
      </c>
      <c r="K42" s="45"/>
      <c r="L42" s="23">
        <v>0</v>
      </c>
      <c r="M42" s="45"/>
      <c r="N42" s="23">
        <v>0</v>
      </c>
      <c r="O42" s="45"/>
      <c r="P42" s="23"/>
      <c r="Q42" s="24"/>
      <c r="R42" s="24">
        <v>0</v>
      </c>
      <c r="S42" s="45"/>
      <c r="T42" s="23">
        <v>-10133</v>
      </c>
      <c r="U42" s="45"/>
      <c r="V42" s="23">
        <f>SUM(F42:T42)</f>
        <v>-10133</v>
      </c>
    </row>
    <row r="43" spans="1:22" ht="15.75" hidden="1">
      <c r="A43" s="17" t="s">
        <v>121</v>
      </c>
      <c r="F43" s="23"/>
      <c r="G43" s="45"/>
      <c r="H43" s="23"/>
      <c r="I43" s="45"/>
      <c r="J43" s="23"/>
      <c r="K43" s="45"/>
      <c r="L43" s="23"/>
      <c r="M43" s="45"/>
      <c r="N43" s="23"/>
      <c r="O43" s="45"/>
      <c r="P43" s="23"/>
      <c r="Q43" s="24"/>
      <c r="R43" s="24"/>
      <c r="S43" s="45"/>
      <c r="T43" s="23"/>
      <c r="U43" s="45"/>
      <c r="V43" s="23"/>
    </row>
    <row r="44" spans="2:22" ht="15.75" hidden="1">
      <c r="B44" s="17" t="s">
        <v>116</v>
      </c>
      <c r="F44" s="23">
        <v>0</v>
      </c>
      <c r="G44" s="45"/>
      <c r="H44" s="23">
        <v>0</v>
      </c>
      <c r="I44" s="45"/>
      <c r="J44" s="23">
        <v>0</v>
      </c>
      <c r="K44" s="45"/>
      <c r="L44" s="23">
        <v>0</v>
      </c>
      <c r="M44" s="45"/>
      <c r="N44" s="23">
        <v>0</v>
      </c>
      <c r="O44" s="45"/>
      <c r="P44" s="23"/>
      <c r="Q44" s="24"/>
      <c r="R44" s="24">
        <v>0</v>
      </c>
      <c r="S44" s="45"/>
      <c r="T44" s="23">
        <v>0</v>
      </c>
      <c r="U44" s="45"/>
      <c r="V44" s="23">
        <f>SUM(F44:T44)</f>
        <v>0</v>
      </c>
    </row>
    <row r="45" spans="1:22" ht="16.5" thickBot="1">
      <c r="A45" s="22" t="s">
        <v>214</v>
      </c>
      <c r="F45" s="14">
        <f>SUM(F35:F44)</f>
        <v>562965</v>
      </c>
      <c r="G45" s="35">
        <f>SUM(G33:G42)</f>
        <v>0</v>
      </c>
      <c r="H45" s="14">
        <f>SUM(H35:H44)</f>
        <v>595505</v>
      </c>
      <c r="I45" s="35">
        <f>SUM(I33:I42)</f>
        <v>0</v>
      </c>
      <c r="J45" s="14">
        <f>SUM(J35:J44)</f>
        <v>200533</v>
      </c>
      <c r="K45" s="45"/>
      <c r="L45" s="14">
        <f>SUM(L35:L44)</f>
        <v>-1110</v>
      </c>
      <c r="M45" s="45"/>
      <c r="N45" s="14">
        <f>SUM(N35:N44)</f>
        <v>6863</v>
      </c>
      <c r="O45" s="45"/>
      <c r="P45" s="14">
        <f>SUM(P36:P41)</f>
        <v>0</v>
      </c>
      <c r="Q45" s="15"/>
      <c r="R45" s="14">
        <f>SUM(R35:R44)</f>
        <v>49603</v>
      </c>
      <c r="S45" s="45"/>
      <c r="T45" s="14">
        <f>SUM(T35:T44)</f>
        <v>-326722</v>
      </c>
      <c r="U45" s="45"/>
      <c r="V45" s="14">
        <f>SUM(V35:V44)</f>
        <v>1087637</v>
      </c>
    </row>
    <row r="46" spans="7:21" ht="15.75">
      <c r="G46" s="34"/>
      <c r="I46" s="34"/>
      <c r="M46" s="34"/>
      <c r="O46" s="34"/>
      <c r="S46" s="34"/>
      <c r="U46" s="34"/>
    </row>
    <row r="47" ht="15.75" hidden="1">
      <c r="A47" s="17" t="s">
        <v>54</v>
      </c>
    </row>
    <row r="48" spans="1:2" ht="15.75">
      <c r="A48" s="16" t="s">
        <v>219</v>
      </c>
      <c r="B48" s="17" t="s">
        <v>221</v>
      </c>
    </row>
    <row r="50" spans="1:22" ht="15.75">
      <c r="A50" s="22" t="s">
        <v>159</v>
      </c>
      <c r="V50" s="23"/>
    </row>
    <row r="52" ht="15.75">
      <c r="V52" s="46"/>
    </row>
    <row r="54" ht="15.75">
      <c r="V54" s="46">
        <f>+V45-'Bal. Sheet'!F45</f>
        <v>0</v>
      </c>
    </row>
  </sheetData>
  <mergeCells count="3">
    <mergeCell ref="A4:V4"/>
    <mergeCell ref="A5:V5"/>
    <mergeCell ref="A1:V1"/>
  </mergeCells>
  <printOptions horizontalCentered="1"/>
  <pageMargins left="0.31" right="0.4" top="0.58" bottom="0.47" header="0.34" footer="0.26"/>
  <pageSetup horizontalDpi="600" verticalDpi="600" orientation="landscape" paperSize="9" scale="80" r:id="rId2"/>
  <headerFooter alignWithMargins="0">
    <oddFooter>&amp;R&amp;"Times New Roman,Regular"3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1"/>
  <sheetViews>
    <sheetView view="pageBreakPreview" zoomScale="80" zoomScaleSheetLayoutView="80" workbookViewId="0" topLeftCell="A51">
      <selection activeCell="H65" sqref="H65"/>
    </sheetView>
  </sheetViews>
  <sheetFormatPr defaultColWidth="9.140625" defaultRowHeight="12.75"/>
  <cols>
    <col min="1" max="1" width="2.28125" style="17" customWidth="1"/>
    <col min="2" max="2" width="1.421875" style="17" customWidth="1"/>
    <col min="3" max="3" width="4.57421875" style="17" customWidth="1"/>
    <col min="4" max="5" width="1.7109375" style="17" customWidth="1"/>
    <col min="6" max="6" width="10.57421875" style="17" customWidth="1"/>
    <col min="7" max="7" width="1.7109375" style="17" customWidth="1"/>
    <col min="8" max="9" width="9.140625" style="17" customWidth="1"/>
    <col min="10" max="10" width="14.8515625" style="17" customWidth="1"/>
    <col min="11" max="11" width="6.28125" style="17" customWidth="1"/>
    <col min="12" max="12" width="16.8515625" style="17" customWidth="1"/>
    <col min="13" max="13" width="12.7109375" style="80" customWidth="1"/>
    <col min="14" max="14" width="12.00390625" style="80" customWidth="1"/>
    <col min="15" max="15" width="12.421875" style="17" bestFit="1" customWidth="1"/>
    <col min="16" max="16384" width="9.140625" style="17" customWidth="1"/>
  </cols>
  <sheetData>
    <row r="1" spans="1:14" ht="20.25">
      <c r="A1" s="123" t="s">
        <v>147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2.75" customHeight="1">
      <c r="A2" s="2" t="s">
        <v>148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2" customHeight="1">
      <c r="N3" s="81"/>
    </row>
    <row r="4" spans="1:14" ht="15.75">
      <c r="A4" s="131" t="s">
        <v>58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14" ht="15.75">
      <c r="A5" s="131" t="s">
        <v>215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3:14" ht="15.75">
      <c r="M6" s="133" t="s">
        <v>216</v>
      </c>
      <c r="N6" s="133"/>
    </row>
    <row r="7" spans="13:14" ht="15.75">
      <c r="M7" s="119" t="s">
        <v>217</v>
      </c>
      <c r="N7" s="119" t="s">
        <v>217</v>
      </c>
    </row>
    <row r="8" spans="13:14" ht="15.75">
      <c r="M8" s="119" t="s">
        <v>143</v>
      </c>
      <c r="N8" s="119" t="s">
        <v>113</v>
      </c>
    </row>
    <row r="9" spans="13:14" ht="15.75">
      <c r="M9" s="81" t="s">
        <v>28</v>
      </c>
      <c r="N9" s="81" t="s">
        <v>28</v>
      </c>
    </row>
    <row r="10" spans="13:14" ht="15.75">
      <c r="M10" s="120" t="s">
        <v>149</v>
      </c>
      <c r="N10" s="120" t="s">
        <v>149</v>
      </c>
    </row>
    <row r="11" spans="1:14" ht="15.75">
      <c r="A11" s="22"/>
      <c r="M11" s="82"/>
      <c r="N11" s="82"/>
    </row>
    <row r="12" spans="1:14" ht="15.75">
      <c r="A12" s="22" t="s">
        <v>59</v>
      </c>
      <c r="M12" s="82"/>
      <c r="N12" s="82"/>
    </row>
    <row r="14" spans="2:14" ht="15.75">
      <c r="B14" s="17" t="s">
        <v>60</v>
      </c>
      <c r="M14" s="55">
        <f>+'P&amp;L'!K54</f>
        <v>-12752</v>
      </c>
      <c r="N14" s="55">
        <f>+'P&amp;L'!M54</f>
        <v>30326</v>
      </c>
    </row>
    <row r="15" spans="2:14" ht="15.75">
      <c r="B15" s="17" t="s">
        <v>61</v>
      </c>
      <c r="M15" s="55"/>
      <c r="N15" s="55"/>
    </row>
    <row r="16" spans="3:14" ht="15.75">
      <c r="C16" s="17" t="s">
        <v>55</v>
      </c>
      <c r="M16" s="55">
        <v>13478</v>
      </c>
      <c r="N16" s="55">
        <v>13381</v>
      </c>
    </row>
    <row r="17" spans="3:14" ht="15.75" hidden="1">
      <c r="C17" s="17" t="s">
        <v>153</v>
      </c>
      <c r="M17" s="55">
        <v>0</v>
      </c>
      <c r="N17" s="58">
        <v>0</v>
      </c>
    </row>
    <row r="18" spans="3:14" ht="15.75" hidden="1">
      <c r="C18" s="17" t="s">
        <v>75</v>
      </c>
      <c r="M18" s="55"/>
      <c r="N18" s="55">
        <v>0</v>
      </c>
    </row>
    <row r="19" spans="3:14" ht="15.75" hidden="1">
      <c r="C19" s="17" t="s">
        <v>156</v>
      </c>
      <c r="M19" s="55">
        <v>0</v>
      </c>
      <c r="N19" s="58">
        <v>0</v>
      </c>
    </row>
    <row r="20" spans="3:14" ht="15.75">
      <c r="C20" s="17" t="s">
        <v>126</v>
      </c>
      <c r="M20" s="55">
        <v>202954</v>
      </c>
      <c r="N20" s="116">
        <v>119273</v>
      </c>
    </row>
    <row r="21" spans="3:14" ht="15.75" hidden="1">
      <c r="C21" s="17" t="s">
        <v>76</v>
      </c>
      <c r="M21" s="58">
        <v>0</v>
      </c>
      <c r="N21" s="55">
        <v>0</v>
      </c>
    </row>
    <row r="22" spans="3:14" ht="15.75" hidden="1">
      <c r="C22" s="17" t="s">
        <v>77</v>
      </c>
      <c r="M22" s="58"/>
      <c r="N22" s="55">
        <v>0</v>
      </c>
    </row>
    <row r="23" spans="3:14" ht="15.75" hidden="1">
      <c r="C23" s="17" t="s">
        <v>78</v>
      </c>
      <c r="M23" s="24">
        <v>0</v>
      </c>
      <c r="N23" s="58">
        <v>0</v>
      </c>
    </row>
    <row r="24" spans="3:14" ht="15.75" hidden="1">
      <c r="C24" s="17" t="s">
        <v>79</v>
      </c>
      <c r="M24" s="24">
        <v>0</v>
      </c>
      <c r="N24" s="55">
        <v>0</v>
      </c>
    </row>
    <row r="25" spans="3:14" ht="15.75" hidden="1">
      <c r="C25" s="17" t="s">
        <v>80</v>
      </c>
      <c r="M25" s="58">
        <v>0</v>
      </c>
      <c r="N25" s="55">
        <v>0</v>
      </c>
    </row>
    <row r="26" spans="3:14" ht="15.75" hidden="1">
      <c r="C26" s="17" t="s">
        <v>152</v>
      </c>
      <c r="M26" s="24">
        <v>0</v>
      </c>
      <c r="N26" s="55">
        <v>0</v>
      </c>
    </row>
    <row r="27" spans="3:14" ht="15.75">
      <c r="C27" s="17" t="s">
        <v>146</v>
      </c>
      <c r="M27" s="55">
        <v>351</v>
      </c>
      <c r="N27" s="55">
        <v>-650</v>
      </c>
    </row>
    <row r="28" spans="3:14" ht="15.75">
      <c r="C28" s="17" t="s">
        <v>168</v>
      </c>
      <c r="M28" s="55">
        <v>231</v>
      </c>
      <c r="N28" s="24">
        <v>0</v>
      </c>
    </row>
    <row r="29" spans="3:14" ht="15.75">
      <c r="C29" s="17" t="s">
        <v>223</v>
      </c>
      <c r="M29" s="58">
        <v>0</v>
      </c>
      <c r="N29" s="24">
        <v>904</v>
      </c>
    </row>
    <row r="30" spans="3:14" ht="15.75">
      <c r="C30" s="17" t="s">
        <v>88</v>
      </c>
      <c r="M30" s="45">
        <v>0</v>
      </c>
      <c r="N30" s="84">
        <v>-5563</v>
      </c>
    </row>
    <row r="31" spans="3:14" ht="15.75">
      <c r="C31" s="17" t="s">
        <v>220</v>
      </c>
      <c r="M31" s="45">
        <v>-5152</v>
      </c>
      <c r="N31" s="115">
        <v>0</v>
      </c>
    </row>
    <row r="32" spans="3:14" ht="15.75">
      <c r="C32" s="17" t="s">
        <v>205</v>
      </c>
      <c r="M32" s="92">
        <v>483</v>
      </c>
      <c r="N32" s="56">
        <v>-446</v>
      </c>
    </row>
    <row r="33" spans="3:14" ht="15.75" hidden="1">
      <c r="C33" s="68" t="s">
        <v>142</v>
      </c>
      <c r="M33" s="56">
        <v>0</v>
      </c>
      <c r="N33" s="94">
        <v>0</v>
      </c>
    </row>
    <row r="34" spans="3:14" ht="15.75" hidden="1">
      <c r="C34" s="17" t="s">
        <v>81</v>
      </c>
      <c r="M34" s="56"/>
      <c r="N34" s="56">
        <v>0</v>
      </c>
    </row>
    <row r="35" spans="3:14" ht="15.75">
      <c r="C35" s="17" t="s">
        <v>56</v>
      </c>
      <c r="M35" s="55">
        <f>SUM(M14:M34)</f>
        <v>199593</v>
      </c>
      <c r="N35" s="55">
        <f>SUM(N14:N34)</f>
        <v>157225</v>
      </c>
    </row>
    <row r="36" spans="2:14" ht="15.75">
      <c r="B36" s="17" t="s">
        <v>62</v>
      </c>
      <c r="M36" s="55"/>
      <c r="N36" s="55"/>
    </row>
    <row r="37" spans="3:14" ht="15.75">
      <c r="C37" s="17" t="s">
        <v>135</v>
      </c>
      <c r="M37" s="83">
        <v>-26</v>
      </c>
      <c r="N37" s="83">
        <v>-5425</v>
      </c>
    </row>
    <row r="38" spans="3:14" ht="15.75">
      <c r="C38" s="17" t="s">
        <v>140</v>
      </c>
      <c r="M38" s="83">
        <v>-38553</v>
      </c>
      <c r="N38" s="83">
        <v>-99140</v>
      </c>
    </row>
    <row r="39" spans="3:14" ht="15.75" hidden="1">
      <c r="C39" s="17" t="s">
        <v>105</v>
      </c>
      <c r="M39" s="83">
        <v>0</v>
      </c>
      <c r="N39" s="70">
        <v>0</v>
      </c>
    </row>
    <row r="40" spans="3:14" ht="15.75" hidden="1">
      <c r="C40" s="17" t="s">
        <v>139</v>
      </c>
      <c r="M40" s="91">
        <v>0</v>
      </c>
      <c r="N40" s="55">
        <v>0</v>
      </c>
    </row>
    <row r="41" spans="3:14" ht="15.75" hidden="1">
      <c r="C41" s="17" t="s">
        <v>154</v>
      </c>
      <c r="M41" s="107">
        <v>0</v>
      </c>
      <c r="N41" s="58">
        <v>0</v>
      </c>
    </row>
    <row r="42" spans="3:14" ht="15.75">
      <c r="C42" s="17" t="s">
        <v>82</v>
      </c>
      <c r="M42" s="83">
        <v>9585</v>
      </c>
      <c r="N42" s="83">
        <v>-6893</v>
      </c>
    </row>
    <row r="43" spans="3:14" ht="15.75">
      <c r="C43" s="17" t="s">
        <v>117</v>
      </c>
      <c r="M43" s="83">
        <v>-9151</v>
      </c>
      <c r="N43" s="83">
        <v>16068</v>
      </c>
    </row>
    <row r="44" spans="3:14" ht="15.75">
      <c r="C44" s="17" t="s">
        <v>106</v>
      </c>
      <c r="M44" s="83">
        <v>299170</v>
      </c>
      <c r="N44" s="83">
        <v>97132</v>
      </c>
    </row>
    <row r="45" spans="3:14" ht="15.75">
      <c r="C45" s="17" t="s">
        <v>199</v>
      </c>
      <c r="M45" s="83">
        <v>-257826</v>
      </c>
      <c r="N45" s="83">
        <f>-560231-119273</f>
        <v>-679504</v>
      </c>
    </row>
    <row r="46" spans="3:14" ht="15.75">
      <c r="C46" s="17" t="s">
        <v>200</v>
      </c>
      <c r="M46" s="83">
        <v>221908</v>
      </c>
      <c r="N46" s="83">
        <v>2385237</v>
      </c>
    </row>
    <row r="47" spans="3:14" ht="15.75">
      <c r="C47" s="17" t="s">
        <v>141</v>
      </c>
      <c r="M47" s="91">
        <v>0</v>
      </c>
      <c r="N47" s="107">
        <v>-190000</v>
      </c>
    </row>
    <row r="48" spans="3:14" ht="15.75">
      <c r="C48" s="17" t="s">
        <v>206</v>
      </c>
      <c r="M48" s="83">
        <v>-228562</v>
      </c>
      <c r="N48" s="83">
        <v>177545</v>
      </c>
    </row>
    <row r="49" spans="3:14" ht="15.75">
      <c r="C49" s="17" t="s">
        <v>201</v>
      </c>
      <c r="M49" s="55">
        <v>104213</v>
      </c>
      <c r="N49" s="55">
        <v>106469</v>
      </c>
    </row>
    <row r="50" spans="3:14" ht="15.75">
      <c r="C50" s="17" t="s">
        <v>202</v>
      </c>
      <c r="M50" s="56">
        <v>19797</v>
      </c>
      <c r="N50" s="56">
        <v>-3301</v>
      </c>
    </row>
    <row r="51" spans="2:14" ht="15.75">
      <c r="B51" s="17" t="s">
        <v>204</v>
      </c>
      <c r="M51" s="84">
        <f>SUM(M35:M50)</f>
        <v>320148</v>
      </c>
      <c r="N51" s="84">
        <f>SUM(N35:N50)</f>
        <v>1955413</v>
      </c>
    </row>
    <row r="52" spans="3:14" ht="15.75">
      <c r="C52" s="17" t="s">
        <v>68</v>
      </c>
      <c r="M52" s="84">
        <v>-20425</v>
      </c>
      <c r="N52" s="55">
        <v>-19628</v>
      </c>
    </row>
    <row r="53" spans="3:14" ht="15.75">
      <c r="C53" s="17" t="s">
        <v>69</v>
      </c>
      <c r="M53" s="115">
        <v>0</v>
      </c>
      <c r="N53" s="56">
        <v>-2414</v>
      </c>
    </row>
    <row r="54" spans="2:14" ht="15.75">
      <c r="B54" s="17" t="s">
        <v>203</v>
      </c>
      <c r="M54" s="85">
        <f>+M51+M52+M53</f>
        <v>299723</v>
      </c>
      <c r="N54" s="85">
        <f>+N51+N52+N53</f>
        <v>1933371</v>
      </c>
    </row>
    <row r="55" spans="13:14" ht="15.75">
      <c r="M55" s="84"/>
      <c r="N55" s="84"/>
    </row>
    <row r="56" spans="1:14" ht="15.75">
      <c r="A56" s="132" t="s">
        <v>161</v>
      </c>
      <c r="B56" s="134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</row>
    <row r="57" spans="1:14" ht="15.75">
      <c r="A57" s="134"/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</row>
    <row r="58" spans="1:14" ht="20.25">
      <c r="A58" s="123" t="s">
        <v>147</v>
      </c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</row>
    <row r="59" spans="1:14" ht="12.75" customHeight="1">
      <c r="A59" s="2" t="s">
        <v>148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</row>
    <row r="60" ht="12" customHeight="1">
      <c r="M60" s="55"/>
    </row>
    <row r="61" spans="1:14" ht="15.75">
      <c r="A61" s="131" t="s">
        <v>58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</row>
    <row r="62" spans="1:14" ht="15.75">
      <c r="A62" s="131" t="s">
        <v>218</v>
      </c>
      <c r="B62" s="131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</row>
    <row r="63" spans="13:14" ht="15.75">
      <c r="M63" s="133" t="str">
        <f>+M6</f>
        <v>6 MONTHS ENDED</v>
      </c>
      <c r="N63" s="133"/>
    </row>
    <row r="64" spans="13:14" ht="15.75">
      <c r="M64" s="119" t="str">
        <f>+M7</f>
        <v>31 DEC.</v>
      </c>
      <c r="N64" s="119" t="str">
        <f>+N7</f>
        <v>31 DEC.</v>
      </c>
    </row>
    <row r="65" spans="13:14" ht="15.75">
      <c r="M65" s="119" t="str">
        <f>+M8</f>
        <v>2005</v>
      </c>
      <c r="N65" s="119" t="str">
        <f>+N8</f>
        <v>2004</v>
      </c>
    </row>
    <row r="66" spans="13:14" ht="15.75">
      <c r="M66" s="81" t="s">
        <v>28</v>
      </c>
      <c r="N66" s="81" t="s">
        <v>28</v>
      </c>
    </row>
    <row r="67" spans="13:14" ht="15.75">
      <c r="M67" s="120" t="str">
        <f>+M10</f>
        <v>Unaudited</v>
      </c>
      <c r="N67" s="120" t="str">
        <f>+N10</f>
        <v>Unaudited</v>
      </c>
    </row>
    <row r="68" spans="13:14" ht="15.75">
      <c r="M68" s="84"/>
      <c r="N68" s="84"/>
    </row>
    <row r="69" spans="1:14" ht="15.75">
      <c r="A69" s="22" t="s">
        <v>63</v>
      </c>
      <c r="M69" s="55"/>
      <c r="N69" s="55"/>
    </row>
    <row r="70" spans="13:14" ht="15.75">
      <c r="M70" s="55"/>
      <c r="N70" s="55"/>
    </row>
    <row r="71" spans="2:14" ht="15.75">
      <c r="B71" s="17" t="s">
        <v>118</v>
      </c>
      <c r="M71" s="55">
        <v>-17946</v>
      </c>
      <c r="N71" s="55">
        <v>-19381</v>
      </c>
    </row>
    <row r="72" spans="2:14" ht="15.75" hidden="1">
      <c r="B72" s="17" t="s">
        <v>83</v>
      </c>
      <c r="M72" s="24">
        <v>0</v>
      </c>
      <c r="N72" s="55">
        <v>0</v>
      </c>
    </row>
    <row r="73" spans="2:14" ht="15.75">
      <c r="B73" s="17" t="s">
        <v>138</v>
      </c>
      <c r="M73" s="58">
        <v>0</v>
      </c>
      <c r="N73" s="24">
        <v>638</v>
      </c>
    </row>
    <row r="74" spans="2:14" ht="15.75" hidden="1">
      <c r="B74" s="17" t="s">
        <v>84</v>
      </c>
      <c r="M74" s="24">
        <v>0</v>
      </c>
      <c r="N74" s="24">
        <v>0</v>
      </c>
    </row>
    <row r="75" spans="2:14" ht="15.75">
      <c r="B75" s="17" t="s">
        <v>96</v>
      </c>
      <c r="M75" s="55">
        <v>-2586219</v>
      </c>
      <c r="N75" s="24">
        <v>-448179</v>
      </c>
    </row>
    <row r="76" spans="2:14" ht="15.75" hidden="1">
      <c r="B76" s="17" t="s">
        <v>114</v>
      </c>
      <c r="M76" s="24">
        <v>0</v>
      </c>
      <c r="N76" s="55">
        <v>0</v>
      </c>
    </row>
    <row r="77" spans="2:14" ht="15.75">
      <c r="B77" s="17" t="s">
        <v>85</v>
      </c>
      <c r="M77" s="24">
        <f>644970+1859966</f>
        <v>2504936</v>
      </c>
      <c r="N77" s="55">
        <f>64413+5563</f>
        <v>69976</v>
      </c>
    </row>
    <row r="78" spans="2:14" ht="15.75" hidden="1">
      <c r="B78" s="17" t="s">
        <v>86</v>
      </c>
      <c r="M78" s="55">
        <v>0</v>
      </c>
      <c r="N78" s="56">
        <v>0</v>
      </c>
    </row>
    <row r="79" spans="2:14" ht="15.75">
      <c r="B79" s="17" t="s">
        <v>107</v>
      </c>
      <c r="M79" s="85">
        <f>SUM(M71:M78)</f>
        <v>-99229</v>
      </c>
      <c r="N79" s="85">
        <f>SUM(N71:N78)</f>
        <v>-396946</v>
      </c>
    </row>
    <row r="80" ht="15.75">
      <c r="M80" s="55"/>
    </row>
    <row r="81" spans="1:13" ht="15.7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81"/>
    </row>
    <row r="82" spans="1:13" ht="15.75">
      <c r="A82" s="22" t="s">
        <v>64</v>
      </c>
      <c r="M82" s="55"/>
    </row>
    <row r="83" ht="15.75">
      <c r="M83" s="55"/>
    </row>
    <row r="84" spans="2:14" ht="15.75">
      <c r="B84" s="17" t="s">
        <v>109</v>
      </c>
      <c r="M84" s="58">
        <v>0</v>
      </c>
      <c r="N84" s="55">
        <v>2941</v>
      </c>
    </row>
    <row r="85" spans="2:14" ht="15.75" hidden="1">
      <c r="B85" s="17" t="s">
        <v>87</v>
      </c>
      <c r="M85" s="55">
        <v>0</v>
      </c>
      <c r="N85" s="55">
        <v>0</v>
      </c>
    </row>
    <row r="86" spans="2:14" ht="15.75" hidden="1">
      <c r="B86" s="17" t="s">
        <v>92</v>
      </c>
      <c r="M86" s="55">
        <v>0</v>
      </c>
      <c r="N86" s="55">
        <v>0</v>
      </c>
    </row>
    <row r="87" spans="2:14" ht="15.75">
      <c r="B87" s="17" t="s">
        <v>103</v>
      </c>
      <c r="M87" s="55">
        <v>-10133</v>
      </c>
      <c r="N87" s="84">
        <v>-34453</v>
      </c>
    </row>
    <row r="88" spans="2:14" ht="15.75">
      <c r="B88" s="17" t="s">
        <v>110</v>
      </c>
      <c r="M88" s="55">
        <v>-4592</v>
      </c>
      <c r="N88" s="56">
        <v>-1620</v>
      </c>
    </row>
    <row r="89" spans="2:14" ht="15.75">
      <c r="B89" s="17" t="s">
        <v>65</v>
      </c>
      <c r="M89" s="85">
        <f>SUM(M84:M88)</f>
        <v>-14725</v>
      </c>
      <c r="N89" s="85">
        <f>SUM(N84:N88)</f>
        <v>-33132</v>
      </c>
    </row>
    <row r="90" ht="15.75">
      <c r="M90" s="55"/>
    </row>
    <row r="91" spans="1:14" ht="15.75">
      <c r="A91" s="22" t="s">
        <v>108</v>
      </c>
      <c r="M91" s="55">
        <f>+M89+M79+M54</f>
        <v>185769</v>
      </c>
      <c r="N91" s="55">
        <f>+N89+N79+N54</f>
        <v>1503293</v>
      </c>
    </row>
    <row r="92" spans="1:14" ht="15.75">
      <c r="A92" s="22"/>
      <c r="M92" s="55"/>
      <c r="N92" s="86"/>
    </row>
    <row r="93" spans="1:14" ht="15.75">
      <c r="A93" s="22" t="s">
        <v>99</v>
      </c>
      <c r="M93" s="55">
        <v>2331</v>
      </c>
      <c r="N93" s="55">
        <v>1363</v>
      </c>
    </row>
    <row r="94" spans="1:14" ht="15.75">
      <c r="A94" s="22"/>
      <c r="M94" s="55"/>
      <c r="N94" s="86"/>
    </row>
    <row r="95" spans="1:14" ht="15.75" hidden="1">
      <c r="A95" s="22" t="s">
        <v>137</v>
      </c>
      <c r="M95" s="55"/>
      <c r="N95" s="86"/>
    </row>
    <row r="96" spans="1:14" ht="15.75" hidden="1">
      <c r="A96" s="22"/>
      <c r="C96" s="22" t="s">
        <v>119</v>
      </c>
      <c r="M96" s="24">
        <v>0</v>
      </c>
      <c r="N96" s="24">
        <v>0</v>
      </c>
    </row>
    <row r="97" spans="1:13" ht="15.75" hidden="1">
      <c r="A97" s="22"/>
      <c r="M97" s="55"/>
    </row>
    <row r="98" spans="1:14" ht="15.75">
      <c r="A98" s="22" t="s">
        <v>70</v>
      </c>
      <c r="M98" s="84">
        <f>+M99</f>
        <v>3511189</v>
      </c>
      <c r="N98" s="84">
        <f>+N99</f>
        <v>2309184</v>
      </c>
    </row>
    <row r="99" spans="1:14" ht="15.75" hidden="1">
      <c r="A99" s="22"/>
      <c r="C99" s="17" t="s">
        <v>100</v>
      </c>
      <c r="M99" s="87">
        <v>3511189</v>
      </c>
      <c r="N99" s="88">
        <v>2309184</v>
      </c>
    </row>
    <row r="100" spans="3:14" ht="15.75" hidden="1">
      <c r="C100" s="17" t="s">
        <v>101</v>
      </c>
      <c r="M100" s="89"/>
      <c r="N100" s="95">
        <v>0</v>
      </c>
    </row>
    <row r="101" spans="3:14" ht="15.75" hidden="1">
      <c r="C101" s="17" t="s">
        <v>102</v>
      </c>
      <c r="M101" s="84">
        <f>+SUM(M99:M100)</f>
        <v>3511189</v>
      </c>
      <c r="N101" s="84">
        <f>+SUM(N99:N100)</f>
        <v>2309184</v>
      </c>
    </row>
    <row r="102" spans="13:14" ht="15.75">
      <c r="M102" s="55"/>
      <c r="N102" s="70"/>
    </row>
    <row r="103" spans="1:14" ht="16.5" thickBot="1">
      <c r="A103" s="22" t="s">
        <v>66</v>
      </c>
      <c r="M103" s="90">
        <f>+SUM(M91:M96)+M101</f>
        <v>3699289</v>
      </c>
      <c r="N103" s="90">
        <f>+SUM(N91:N96)+N101</f>
        <v>3813840</v>
      </c>
    </row>
    <row r="104" spans="2:14" ht="15.75">
      <c r="B104" s="17" t="s">
        <v>67</v>
      </c>
      <c r="M104" s="55"/>
      <c r="N104" s="55"/>
    </row>
    <row r="105" spans="3:14" ht="15.75">
      <c r="C105" s="17" t="s">
        <v>26</v>
      </c>
      <c r="M105" s="55">
        <f>+'Bal. Sheet'!F13</f>
        <v>2914935</v>
      </c>
      <c r="N105" s="55">
        <v>3176676</v>
      </c>
    </row>
    <row r="106" spans="3:14" ht="15.75">
      <c r="C106" s="17" t="s">
        <v>136</v>
      </c>
      <c r="M106" s="84">
        <f>+'Bal. Sheet'!F14</f>
        <v>784354</v>
      </c>
      <c r="N106" s="55">
        <v>637164</v>
      </c>
    </row>
    <row r="107" spans="13:14" ht="16.5" thickBot="1">
      <c r="M107" s="90">
        <f>SUM(M105:M106)</f>
        <v>3699289</v>
      </c>
      <c r="N107" s="90">
        <f>SUM(N105:N106)</f>
        <v>3813840</v>
      </c>
    </row>
    <row r="109" spans="1:14" ht="15.75">
      <c r="A109" s="132" t="s">
        <v>161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</row>
    <row r="110" spans="1:14" ht="15.75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</row>
    <row r="111" spans="13:14" ht="15.75">
      <c r="M111" s="24">
        <f>+M107-M103</f>
        <v>0</v>
      </c>
      <c r="N111" s="58">
        <f>+N107-N103</f>
        <v>0</v>
      </c>
    </row>
  </sheetData>
  <mergeCells count="10">
    <mergeCell ref="A109:N110"/>
    <mergeCell ref="A1:N1"/>
    <mergeCell ref="A58:N58"/>
    <mergeCell ref="M63:N63"/>
    <mergeCell ref="A4:N4"/>
    <mergeCell ref="A5:N5"/>
    <mergeCell ref="A61:N61"/>
    <mergeCell ref="A62:N62"/>
    <mergeCell ref="M6:N6"/>
    <mergeCell ref="A56:N57"/>
  </mergeCells>
  <printOptions horizontalCentered="1"/>
  <pageMargins left="0.17" right="0.18" top="0.64" bottom="0.68" header="0.5" footer="0.5"/>
  <pageSetup horizontalDpi="600" verticalDpi="600" orientation="portrait" paperSize="9" scale="90" r:id="rId1"/>
  <headerFooter alignWithMargins="0">
    <oddFooter>&amp;R4</oddFooter>
  </headerFooter>
  <rowBreaks count="1" manualBreakCount="1"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ISLAM MALAYSIA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aziz</dc:creator>
  <cp:keywords/>
  <dc:description/>
  <cp:lastModifiedBy>izat</cp:lastModifiedBy>
  <cp:lastPrinted>2006-03-10T07:29:15Z</cp:lastPrinted>
  <dcterms:created xsi:type="dcterms:W3CDTF">2002-10-23T07:32:02Z</dcterms:created>
  <dcterms:modified xsi:type="dcterms:W3CDTF">2006-03-20T02:21:04Z</dcterms:modified>
  <cp:category/>
  <cp:version/>
  <cp:contentType/>
  <cp:contentStatus/>
</cp:coreProperties>
</file>